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3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480" yWindow="45" windowWidth="11340" windowHeight="8580" tabRatio="1000" activeTab="1"/>
  </bookViews>
  <sheets>
    <sheet name="Børn og Undervisning-drift" sheetId="29" r:id="rId1"/>
    <sheet name="Børn og Undervisning-anlæg" sheetId="35" r:id="rId2"/>
    <sheet name="Ark1" sheetId="41" r:id="rId3"/>
    <sheet name="Ark3" sheetId="43" r:id="rId4"/>
    <sheet name="Ark4" sheetId="44" r:id="rId5"/>
    <sheet name="Ark5" sheetId="45" r:id="rId6"/>
    <sheet name="Ark6" sheetId="46" r:id="rId7"/>
    <sheet name="Ark7" sheetId="47" r:id="rId8"/>
    <sheet name="Ark8" sheetId="48" r:id="rId9"/>
    <sheet name="Ark9" sheetId="49" r:id="rId10"/>
    <sheet name="Ark10" sheetId="50" r:id="rId11"/>
    <sheet name="Ark11" sheetId="51" r:id="rId12"/>
    <sheet name="Ark12" sheetId="52" r:id="rId13"/>
    <sheet name="Ark13" sheetId="53" r:id="rId14"/>
    <sheet name="Ark14" sheetId="54" r:id="rId15"/>
    <sheet name="Ark15" sheetId="55" r:id="rId16"/>
    <sheet name="Ark16" sheetId="56" r:id="rId17"/>
    <sheet name="Ark17" sheetId="57" r:id="rId18"/>
    <sheet name="Ark18" sheetId="58" r:id="rId19"/>
    <sheet name="Ark19" sheetId="59" r:id="rId20"/>
    <sheet name="Ark20" sheetId="60" r:id="rId21"/>
  </sheets>
  <definedNames>
    <definedName name="_xlnm.Print_Titles" localSheetId="0">'Børn og Undervisning-drift'!$6:$6</definedName>
  </definedNames>
  <calcPr calcId="152511"/>
</workbook>
</file>

<file path=xl/calcChain.xml><?xml version="1.0" encoding="utf-8"?>
<calcChain xmlns="http://schemas.openxmlformats.org/spreadsheetml/2006/main">
  <c r="G18" i="35" l="1"/>
  <c r="F18" i="35"/>
  <c r="E18" i="35"/>
  <c r="D18" i="35"/>
  <c r="G95" i="29" l="1"/>
  <c r="G137" i="29"/>
  <c r="E9" i="29"/>
  <c r="E38" i="29" l="1"/>
  <c r="G114" i="29"/>
  <c r="G115" i="29"/>
  <c r="G106" i="29"/>
  <c r="G107" i="29"/>
  <c r="G108" i="29"/>
  <c r="G109" i="29"/>
  <c r="G110" i="29"/>
  <c r="G111" i="29"/>
  <c r="G112" i="29"/>
  <c r="G113" i="29"/>
  <c r="E131" i="29" l="1"/>
  <c r="E129" i="29"/>
  <c r="E98" i="29" l="1"/>
  <c r="G101" i="29"/>
  <c r="G99" i="29"/>
  <c r="G100" i="29"/>
  <c r="F71" i="29"/>
  <c r="E71" i="29"/>
  <c r="F70" i="29"/>
  <c r="E70" i="29"/>
  <c r="G96" i="29" l="1"/>
  <c r="G97" i="29"/>
  <c r="G98" i="29"/>
  <c r="G120" i="29"/>
  <c r="G119" i="29"/>
  <c r="G127" i="29" l="1"/>
  <c r="G126" i="29"/>
  <c r="F129" i="29"/>
  <c r="F131" i="29"/>
  <c r="G102" i="29" l="1"/>
  <c r="F60" i="29" l="1"/>
  <c r="E60" i="29"/>
  <c r="F87" i="29"/>
  <c r="E87" i="29"/>
  <c r="F84" i="29"/>
  <c r="E84" i="29"/>
  <c r="F77" i="29"/>
  <c r="E77" i="29"/>
  <c r="F67" i="29"/>
  <c r="E67" i="29"/>
  <c r="F47" i="29" l="1"/>
  <c r="E47" i="29"/>
  <c r="G50" i="29"/>
  <c r="F40" i="29"/>
  <c r="E40" i="29"/>
  <c r="F39" i="29"/>
  <c r="E39" i="29"/>
  <c r="F38" i="29"/>
  <c r="E34" i="29"/>
  <c r="F28" i="29"/>
  <c r="E28" i="29"/>
  <c r="G18" i="29" l="1"/>
  <c r="G16" i="29"/>
  <c r="F25" i="29" l="1"/>
  <c r="E25" i="29"/>
  <c r="E137" i="29" s="1"/>
  <c r="F31" i="29"/>
  <c r="E31" i="29"/>
  <c r="G9" i="29"/>
  <c r="I137" i="29" l="1"/>
  <c r="G128" i="29" l="1"/>
  <c r="G94" i="29" l="1"/>
  <c r="G104" i="29"/>
  <c r="G105" i="29"/>
  <c r="G135" i="29"/>
  <c r="G134" i="29"/>
  <c r="G133" i="29"/>
  <c r="G132" i="29"/>
  <c r="G131" i="29"/>
  <c r="G130" i="29"/>
  <c r="G124" i="29"/>
  <c r="G129" i="29"/>
  <c r="G125" i="29"/>
  <c r="G92" i="29"/>
  <c r="G79" i="29" l="1"/>
  <c r="G37" i="29" l="1"/>
  <c r="G12" i="29" l="1"/>
  <c r="G89" i="29" l="1"/>
  <c r="G86" i="29"/>
  <c r="G83" i="29"/>
  <c r="G76" i="29"/>
  <c r="G69" i="29"/>
  <c r="G66" i="29"/>
  <c r="G63" i="29"/>
  <c r="G59" i="29"/>
  <c r="G56" i="29"/>
  <c r="G52" i="29"/>
  <c r="G49" i="29"/>
  <c r="G46" i="29"/>
  <c r="G43" i="29"/>
  <c r="G36" i="29"/>
  <c r="G33" i="29"/>
  <c r="G30" i="29"/>
  <c r="G27" i="29"/>
  <c r="F137" i="29" l="1"/>
  <c r="G11" i="29"/>
  <c r="G13" i="29"/>
  <c r="G14" i="29"/>
  <c r="G15" i="29"/>
  <c r="G17" i="29"/>
  <c r="G19" i="29"/>
  <c r="G20" i="29"/>
  <c r="G21" i="29"/>
  <c r="G22" i="29"/>
  <c r="G23" i="29"/>
  <c r="G25" i="29"/>
  <c r="G26" i="29"/>
  <c r="G28" i="29"/>
  <c r="G29" i="29"/>
  <c r="G31" i="29"/>
  <c r="G32" i="29"/>
  <c r="G34" i="29"/>
  <c r="G35" i="29"/>
  <c r="G38" i="29"/>
  <c r="G39" i="29"/>
  <c r="G40" i="29"/>
  <c r="G41" i="29"/>
  <c r="G42" i="29"/>
  <c r="G44" i="29"/>
  <c r="G45" i="29"/>
  <c r="G47" i="29"/>
  <c r="G48" i="29"/>
  <c r="G51" i="29"/>
  <c r="G53" i="29"/>
  <c r="G54" i="29"/>
  <c r="G55" i="29"/>
  <c r="G57" i="29"/>
  <c r="G58" i="29"/>
  <c r="G60" i="29"/>
  <c r="G61" i="29"/>
  <c r="G62" i="29"/>
  <c r="G64" i="29"/>
  <c r="G65" i="29"/>
  <c r="G67" i="29"/>
  <c r="G68" i="29"/>
  <c r="G70" i="29"/>
  <c r="G71" i="29"/>
  <c r="G72" i="29"/>
  <c r="G73" i="29"/>
  <c r="G74" i="29"/>
  <c r="G75" i="29"/>
  <c r="G77" i="29"/>
  <c r="G78" i="29"/>
  <c r="G80" i="29"/>
  <c r="G81" i="29"/>
  <c r="G82" i="29"/>
  <c r="G84" i="29"/>
  <c r="G85" i="29"/>
  <c r="G87" i="29"/>
  <c r="G88" i="29"/>
  <c r="G90" i="29"/>
  <c r="G91" i="29"/>
  <c r="G93" i="29"/>
  <c r="G123" i="29"/>
  <c r="G116" i="29"/>
  <c r="G117" i="29"/>
  <c r="G118" i="29"/>
  <c r="G121" i="29"/>
  <c r="G10" i="29"/>
  <c r="G142" i="29" l="1"/>
</calcChain>
</file>

<file path=xl/sharedStrings.xml><?xml version="1.0" encoding="utf-8"?>
<sst xmlns="http://schemas.openxmlformats.org/spreadsheetml/2006/main" count="325" uniqueCount="232">
  <si>
    <t>Udvalg: Børn og Undervisning</t>
  </si>
  <si>
    <t>Drift</t>
  </si>
  <si>
    <t>Anlæg</t>
  </si>
  <si>
    <t>+ = overskud,     - =  underskud</t>
  </si>
  <si>
    <t>Indenfor rammen:</t>
  </si>
  <si>
    <t>Konto 
(sted)</t>
  </si>
  <si>
    <t>Børneh. Regnbuen, Horne</t>
  </si>
  <si>
    <t>Oksbøl Børnehave</t>
  </si>
  <si>
    <t>Børneh. Møllehuset, Tistrup</t>
  </si>
  <si>
    <t>Børneh. Højgårdsparken</t>
  </si>
  <si>
    <t>Søndermarken S/I</t>
  </si>
  <si>
    <t>Agerbæk Skole</t>
  </si>
  <si>
    <t>Agerbæk SFO</t>
  </si>
  <si>
    <t>Alslev Skole</t>
  </si>
  <si>
    <t>Alslev SFO</t>
  </si>
  <si>
    <t>Ansager Skole</t>
  </si>
  <si>
    <t>Ansager SFO</t>
  </si>
  <si>
    <t>Billum Skole</t>
  </si>
  <si>
    <t>Billum SFO</t>
  </si>
  <si>
    <t>Blåvandshuk Skole</t>
  </si>
  <si>
    <t>Brorsonskolen</t>
  </si>
  <si>
    <t>Brorsonskolen SFO</t>
  </si>
  <si>
    <t>Horne Skole</t>
  </si>
  <si>
    <t>Horne SFO</t>
  </si>
  <si>
    <t>Janderup Skole</t>
  </si>
  <si>
    <t>Janderup SFO</t>
  </si>
  <si>
    <t>Lunde-Kvong Skole</t>
  </si>
  <si>
    <t>Lunde-Kvong SFO</t>
  </si>
  <si>
    <t>Lykkesgårdskolen</t>
  </si>
  <si>
    <t>Specialklasserk., Lykkesgårdsk.</t>
  </si>
  <si>
    <t>Lykkesgårdskolen SFO</t>
  </si>
  <si>
    <t>Nordenskov Skole</t>
  </si>
  <si>
    <t>Nordenskov SFO</t>
  </si>
  <si>
    <t>Næsbjerg Skole</t>
  </si>
  <si>
    <t>Næsbjerg SFO</t>
  </si>
  <si>
    <t>Næsbjerg Skole taleklassen</t>
  </si>
  <si>
    <t>Nørre Nebel Skole</t>
  </si>
  <si>
    <t>Nørre Nebel SFO</t>
  </si>
  <si>
    <t>Outrup Skole</t>
  </si>
  <si>
    <t>Outrup SFO</t>
  </si>
  <si>
    <t>Sct. Jacobi Skole</t>
  </si>
  <si>
    <t>Jacobi SFO</t>
  </si>
  <si>
    <t>Starup Skole</t>
  </si>
  <si>
    <t>Starup SFO</t>
  </si>
  <si>
    <t>Thorstrup Skole</t>
  </si>
  <si>
    <t>Tistrup Skole</t>
  </si>
  <si>
    <t>Tistrup Skole Akt. Specifikke</t>
  </si>
  <si>
    <t>Tistrup SFO</t>
  </si>
  <si>
    <t>Årre Skole</t>
  </si>
  <si>
    <t>Årre SFO</t>
  </si>
  <si>
    <t>Ungdomsskolen</t>
  </si>
  <si>
    <t>Tippen - skoledel</t>
  </si>
  <si>
    <t>Tippen - Døgndel</t>
  </si>
  <si>
    <t>Borgerservice</t>
  </si>
  <si>
    <t>Thorstrup SFO</t>
  </si>
  <si>
    <t>Dagplejen</t>
  </si>
  <si>
    <t>Sct. Jacobi 10iCampus</t>
  </si>
  <si>
    <t>Varde Vest</t>
  </si>
  <si>
    <t>Firkløveret</t>
  </si>
  <si>
    <t>Børneuniverset</t>
  </si>
  <si>
    <t>Blåbjergegnens dagtilbud</t>
  </si>
  <si>
    <t>Daginst. Ved Vesterhavet</t>
  </si>
  <si>
    <t>Daginst. Skovbrynet</t>
  </si>
  <si>
    <t>Go´mad til børn</t>
  </si>
  <si>
    <t>Samuelsgårdens SFO 1</t>
  </si>
  <si>
    <t>Samuelsgårdens SFO 2 og 3</t>
  </si>
  <si>
    <t>Ølgod Skole</t>
  </si>
  <si>
    <t>Ølgod Skole SFO</t>
  </si>
  <si>
    <t>Tippen - Entreén</t>
  </si>
  <si>
    <t>Varde STU-Center</t>
  </si>
  <si>
    <t>Dok. nr:</t>
  </si>
  <si>
    <t>Aftaleholder/område:</t>
  </si>
  <si>
    <t>301 m. fl.</t>
  </si>
  <si>
    <t>510 m. fl.</t>
  </si>
  <si>
    <t>Sekretariatet Børn og Unge</t>
  </si>
  <si>
    <t>Budgetoverførsel i alt</t>
  </si>
  <si>
    <t>IT afdeling</t>
  </si>
  <si>
    <t>301876</t>
  </si>
  <si>
    <t>301881</t>
  </si>
  <si>
    <t>375801</t>
  </si>
  <si>
    <t>513829</t>
  </si>
  <si>
    <t>Tistrup Børnehave</t>
  </si>
  <si>
    <t>Alsev Juniorklub</t>
  </si>
  <si>
    <t>Billum Juniorklub</t>
  </si>
  <si>
    <t>Brorsonskolen Juniorklub</t>
  </si>
  <si>
    <t>Horne Juniorklub</t>
  </si>
  <si>
    <t>Janderup Juniorklub</t>
  </si>
  <si>
    <t>Lunde-Kvong Juniorklub</t>
  </si>
  <si>
    <t>Lykkesgårds. Juniorklub</t>
  </si>
  <si>
    <t>Nordenskov Juniorklub</t>
  </si>
  <si>
    <t>Næsbjerg Juniorklub</t>
  </si>
  <si>
    <t>Nørre Nebel Juniorklub</t>
  </si>
  <si>
    <t>Outrup Juniorklub</t>
  </si>
  <si>
    <t xml:space="preserve">Jacobi, Juniorklubben </t>
  </si>
  <si>
    <t>Starup Juniorklub</t>
  </si>
  <si>
    <t>Tistrup Juniorklub</t>
  </si>
  <si>
    <t>Ølgod Juniorklub</t>
  </si>
  <si>
    <t>Årre Juniorklub</t>
  </si>
  <si>
    <t>Ansager Juniorklub</t>
  </si>
  <si>
    <t>Billum børnehave</t>
  </si>
  <si>
    <t>Thorstrup Juniorklub</t>
  </si>
  <si>
    <t>Personale - Pau-elever</t>
  </si>
  <si>
    <t>510.01</t>
  </si>
  <si>
    <t>Psykologernen (PPR)</t>
  </si>
  <si>
    <t>Fysio- og ergoterapeuter</t>
  </si>
  <si>
    <t>Sundhedsplejen</t>
  </si>
  <si>
    <t>Familiekonsulenter</t>
  </si>
  <si>
    <t>Støttekontaktpersoner</t>
  </si>
  <si>
    <t>Prep-kursus</t>
  </si>
  <si>
    <t>"Projekt De utrolige År"</t>
  </si>
  <si>
    <t>Bus</t>
  </si>
  <si>
    <t>Børn og Forebyggelse:</t>
  </si>
  <si>
    <t>Centrale refusioner</t>
  </si>
  <si>
    <t>Forebyggende foranstaltninger</t>
  </si>
  <si>
    <t>Døgninstitutioner m.m. for børn og unge</t>
  </si>
  <si>
    <t>Sikrede døgninstitutioner</t>
  </si>
  <si>
    <t>Botilbud for personer med særlige sociale problemer</t>
  </si>
  <si>
    <t>Kontaktpersoner og ledsagerordninger</t>
  </si>
  <si>
    <t>Sociale formål - merudgifter og tabt arbejdsfortjeneste</t>
  </si>
  <si>
    <t>Børn, Trivsel og Sundhed:</t>
  </si>
  <si>
    <t>301..</t>
  </si>
  <si>
    <t xml:space="preserve">Sekretariatet Børn og Unge </t>
  </si>
  <si>
    <t>514812</t>
  </si>
  <si>
    <t>Heraf berigtigelser tidl. År som ikke overføres</t>
  </si>
  <si>
    <t>Familiehuset Lysningen/Ungerefleksen</t>
  </si>
  <si>
    <t>521..</t>
  </si>
  <si>
    <t>Børn, Trivsel og Sundhed - adm.</t>
  </si>
  <si>
    <t>Årre Børnecenter</t>
  </si>
  <si>
    <t>*</t>
  </si>
  <si>
    <t>* Overførsel over 5% af budget</t>
  </si>
  <si>
    <t>Hertil rest på driften som overføres til anlæg</t>
  </si>
  <si>
    <t>Budgetoverførsler fra 2016 til 2017</t>
  </si>
  <si>
    <t>Korr. budget 2016</t>
  </si>
  <si>
    <t>Regnskab 2016</t>
  </si>
  <si>
    <t>Budget-
overførsel fra 2016 til 2017</t>
  </si>
  <si>
    <t>Overført fra 2015 til 2016</t>
  </si>
  <si>
    <t>117905-16</t>
  </si>
  <si>
    <t>177912-16</t>
  </si>
  <si>
    <t>177913-16</t>
  </si>
  <si>
    <t>177920-16</t>
  </si>
  <si>
    <t>177921-16</t>
  </si>
  <si>
    <t>177922-16</t>
  </si>
  <si>
    <t>177923-16</t>
  </si>
  <si>
    <t>177924-16</t>
  </si>
  <si>
    <t>177925-16</t>
  </si>
  <si>
    <t>177904-16</t>
  </si>
  <si>
    <t>177907-16</t>
  </si>
  <si>
    <t>177909-16</t>
  </si>
  <si>
    <t>177910-16</t>
  </si>
  <si>
    <t>177937-16</t>
  </si>
  <si>
    <t>177941-16</t>
  </si>
  <si>
    <t>177938-16</t>
  </si>
  <si>
    <t>177945-16</t>
  </si>
  <si>
    <t>177947-16</t>
  </si>
  <si>
    <t>177953-16</t>
  </si>
  <si>
    <t>177950-16</t>
  </si>
  <si>
    <t>177952-16</t>
  </si>
  <si>
    <t>177948-16</t>
  </si>
  <si>
    <t>117948-16</t>
  </si>
  <si>
    <t>177926-16</t>
  </si>
  <si>
    <t>177955-16</t>
  </si>
  <si>
    <t>177903-16</t>
  </si>
  <si>
    <t>177958-16</t>
  </si>
  <si>
    <t>177960-16</t>
  </si>
  <si>
    <t>177962-16</t>
  </si>
  <si>
    <t>177964-16</t>
  </si>
  <si>
    <t>177965-16</t>
  </si>
  <si>
    <t>177966-16</t>
  </si>
  <si>
    <t>177967-16</t>
  </si>
  <si>
    <t>177956-16</t>
  </si>
  <si>
    <t>177957-16</t>
  </si>
  <si>
    <t>178024-16</t>
  </si>
  <si>
    <t>178015-16</t>
  </si>
  <si>
    <t>178033-16</t>
  </si>
  <si>
    <t>178032-16</t>
  </si>
  <si>
    <t>Småbørnsindsats</t>
  </si>
  <si>
    <t>Tandpleje 0-18 år årige</t>
  </si>
  <si>
    <t>Tandregulering</t>
  </si>
  <si>
    <t>Projekt den gode madpakke</t>
  </si>
  <si>
    <t>178029-16</t>
  </si>
  <si>
    <t>177968-16</t>
  </si>
  <si>
    <t>Tippen - Aflastning</t>
  </si>
  <si>
    <t>Tippen - Familiehus</t>
  </si>
  <si>
    <t>178031-16</t>
  </si>
  <si>
    <t>178020-16</t>
  </si>
  <si>
    <t>Agerbæk Juniorklub</t>
  </si>
  <si>
    <t>177961-16</t>
  </si>
  <si>
    <t>178022-16</t>
  </si>
  <si>
    <t>Sektrtariatet Børn og Unge</t>
  </si>
  <si>
    <t xml:space="preserve">Skoleafdelingen </t>
  </si>
  <si>
    <t>Skoleafd. - specialundervisning</t>
  </si>
  <si>
    <t>Skoleafdeling - overføres ikke</t>
  </si>
  <si>
    <t>Skoleafdeling - 100% overførsel</t>
  </si>
  <si>
    <t>Dagtilbudsafdelingen</t>
  </si>
  <si>
    <t>Dagtilbudsafd. - 100% overførsel</t>
  </si>
  <si>
    <t>Vedr. renovering- og anlægspuljen 2015</t>
  </si>
  <si>
    <t>Opholdssteder m.v. for børn og unge</t>
  </si>
  <si>
    <t>Plejefamilier</t>
  </si>
  <si>
    <t>Støtte til individuel befordring</t>
  </si>
  <si>
    <t>Igangværende anlægsprojekter</t>
  </si>
  <si>
    <t>Børn og Undervisning</t>
  </si>
  <si>
    <t>Korr. Budget</t>
  </si>
  <si>
    <t>Regnskab</t>
  </si>
  <si>
    <t>Uforbrugt</t>
  </si>
  <si>
    <t>Overførsel fra</t>
  </si>
  <si>
    <t>Statusbeskrivelse</t>
  </si>
  <si>
    <t>beløb</t>
  </si>
  <si>
    <t>2016 til 2017</t>
  </si>
  <si>
    <t>301853</t>
  </si>
  <si>
    <t>Overføres til igangsætning i 2017</t>
  </si>
  <si>
    <t>Til færdiggørelse af projektet</t>
  </si>
  <si>
    <t>Renovering - og anlægspulje skoler og dagtilbud</t>
  </si>
  <si>
    <t xml:space="preserve">Overføres til færdiggørelse af godkendte projekter. </t>
  </si>
  <si>
    <t>301887</t>
  </si>
  <si>
    <t>Renovering- og anlægspuljen  skoler og dagtilbud</t>
  </si>
  <si>
    <t>301889</t>
  </si>
  <si>
    <t>Renovering af Brorsonskolen</t>
  </si>
  <si>
    <t>Overføres til 2017</t>
  </si>
  <si>
    <t>301890</t>
  </si>
  <si>
    <t>Starup Skole - udskiftning af tag</t>
  </si>
  <si>
    <t>Ungdomshus</t>
  </si>
  <si>
    <t>Endelig afregning mangler</t>
  </si>
  <si>
    <t xml:space="preserve">Total </t>
  </si>
  <si>
    <t>Budgetoverførsel fra 2016 til 2017 - anlæg</t>
  </si>
  <si>
    <t xml:space="preserve">Herudover overføres 438.310 kr. på driftsbudgettet vedr. anlægs- og </t>
  </si>
  <si>
    <t>renoveringspuljen for 2015 til færdiggørelse af projekter.</t>
  </si>
  <si>
    <t>178019-16</t>
  </si>
  <si>
    <t>178026-16</t>
  </si>
  <si>
    <t>Institution Øst</t>
  </si>
  <si>
    <t>Institution Nord-Øst</t>
  </si>
  <si>
    <t>Lykkesgårdskolen - udgifter ifb med evt skimmelsvamp</t>
  </si>
  <si>
    <t>Multisal ved Skolen i Agerbæk, inc. ideoplæg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</si>
</sst>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20"/>
      <name val="Arial"/>
    </font>
    <font>
      <sz val="14"/>
      <name val="Arial"/>
    </font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59">
    <xf numFmtId="0" fontId="0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2" borderId="14" applyNumberFormat="0" applyFont="0" applyAlignment="0" applyProtection="0"/>
    <xf numFmtId="0" fontId="18" fillId="23" borderId="15" applyNumberFormat="0" applyAlignment="0" applyProtection="0"/>
    <xf numFmtId="0" fontId="19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1" fillId="25" borderId="15" applyNumberFormat="0" applyAlignment="0" applyProtection="0"/>
    <xf numFmtId="0" fontId="22" fillId="26" borderId="16" applyNumberFormat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23" fillId="33" borderId="0" applyNumberFormat="0" applyBorder="0" applyAlignment="0" applyProtection="0"/>
    <xf numFmtId="0" fontId="11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24" fillId="23" borderId="17" applyNumberFormat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2" applyNumberFormat="0" applyFill="0" applyAlignment="0" applyProtection="0"/>
    <xf numFmtId="0" fontId="31" fillId="34" borderId="0" applyNumberFormat="0" applyBorder="0" applyAlignment="0" applyProtection="0"/>
    <xf numFmtId="0" fontId="5" fillId="0" borderId="0"/>
    <xf numFmtId="0" fontId="6" fillId="0" borderId="0"/>
    <xf numFmtId="0" fontId="4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2" borderId="1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3" fillId="0" borderId="0" applyFont="0" applyFill="0" applyBorder="0" applyAlignment="0" applyProtection="0"/>
  </cellStyleXfs>
  <cellXfs count="132">
    <xf numFmtId="0" fontId="0" fillId="0" borderId="0" xfId="0"/>
    <xf numFmtId="0" fontId="8" fillId="0" borderId="0" xfId="0" applyFont="1"/>
    <xf numFmtId="0" fontId="10" fillId="0" borderId="0" xfId="0" applyFont="1"/>
    <xf numFmtId="0" fontId="0" fillId="0" borderId="0" xfId="0" applyAlignment="1">
      <alignment horizontal="center"/>
    </xf>
    <xf numFmtId="0" fontId="13" fillId="0" borderId="0" xfId="0" applyFont="1"/>
    <xf numFmtId="0" fontId="9" fillId="3" borderId="1" xfId="0" applyFont="1" applyFill="1" applyBorder="1" applyAlignment="1">
      <alignment horizontal="centerContinuous"/>
    </xf>
    <xf numFmtId="0" fontId="9" fillId="3" borderId="2" xfId="0" applyFont="1" applyFill="1" applyBorder="1" applyAlignment="1">
      <alignment horizontal="centerContinuous"/>
    </xf>
    <xf numFmtId="0" fontId="9" fillId="3" borderId="3" xfId="0" applyFont="1" applyFill="1" applyBorder="1" applyAlignment="1">
      <alignment horizontal="centerContinuous"/>
    </xf>
    <xf numFmtId="0" fontId="0" fillId="0" borderId="5" xfId="0" applyFill="1" applyBorder="1"/>
    <xf numFmtId="0" fontId="0" fillId="0" borderId="0" xfId="0"/>
    <xf numFmtId="3" fontId="0" fillId="0" borderId="0" xfId="0" applyNumberFormat="1"/>
    <xf numFmtId="3" fontId="0" fillId="0" borderId="4" xfId="0" applyNumberFormat="1" applyBorder="1" applyAlignment="1">
      <alignment horizontal="center"/>
    </xf>
    <xf numFmtId="0" fontId="0" fillId="0" borderId="4" xfId="0" applyBorder="1"/>
    <xf numFmtId="3" fontId="0" fillId="0" borderId="4" xfId="0" applyNumberFormat="1" applyBorder="1"/>
    <xf numFmtId="3" fontId="0" fillId="0" borderId="4" xfId="0" applyNumberFormat="1" applyFill="1" applyBorder="1"/>
    <xf numFmtId="0" fontId="6" fillId="0" borderId="4" xfId="0" applyFont="1" applyBorder="1"/>
    <xf numFmtId="3" fontId="6" fillId="0" borderId="4" xfId="0" applyNumberFormat="1" applyFont="1" applyBorder="1" applyAlignment="1">
      <alignment horizontal="center"/>
    </xf>
    <xf numFmtId="0" fontId="12" fillId="0" borderId="4" xfId="0" applyFont="1" applyBorder="1"/>
    <xf numFmtId="0" fontId="12" fillId="0" borderId="4" xfId="0" applyFont="1" applyBorder="1" applyAlignment="1">
      <alignment wrapText="1"/>
    </xf>
    <xf numFmtId="0" fontId="0" fillId="0" borderId="6" xfId="0" applyBorder="1"/>
    <xf numFmtId="0" fontId="0" fillId="0" borderId="7" xfId="0" applyBorder="1"/>
    <xf numFmtId="3" fontId="0" fillId="0" borderId="7" xfId="0" applyNumberFormat="1" applyBorder="1" applyAlignment="1">
      <alignment horizontal="center"/>
    </xf>
    <xf numFmtId="3" fontId="0" fillId="0" borderId="7" xfId="0" applyNumberFormat="1" applyBorder="1"/>
    <xf numFmtId="3" fontId="0" fillId="0" borderId="8" xfId="0" applyNumberFormat="1" applyBorder="1" applyAlignment="1">
      <alignment horizontal="center"/>
    </xf>
    <xf numFmtId="0" fontId="0" fillId="0" borderId="9" xfId="0" applyBorder="1"/>
    <xf numFmtId="3" fontId="0" fillId="0" borderId="10" xfId="0" applyNumberFormat="1" applyBorder="1" applyAlignment="1">
      <alignment horizontal="center"/>
    </xf>
    <xf numFmtId="0" fontId="6" fillId="0" borderId="9" xfId="0" applyFont="1" applyBorder="1"/>
    <xf numFmtId="3" fontId="0" fillId="0" borderId="10" xfId="0" applyNumberFormat="1" applyFont="1" applyBorder="1" applyAlignment="1">
      <alignment horizontal="center"/>
    </xf>
    <xf numFmtId="0" fontId="0" fillId="0" borderId="9" xfId="0" applyBorder="1" applyAlignment="1">
      <alignment vertical="top"/>
    </xf>
    <xf numFmtId="3" fontId="12" fillId="0" borderId="10" xfId="0" applyNumberFormat="1" applyFont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0" fontId="12" fillId="0" borderId="9" xfId="0" applyFont="1" applyBorder="1"/>
    <xf numFmtId="0" fontId="8" fillId="0" borderId="11" xfId="0" applyFont="1" applyBorder="1"/>
    <xf numFmtId="0" fontId="8" fillId="0" borderId="12" xfId="0" applyFont="1" applyBorder="1"/>
    <xf numFmtId="3" fontId="0" fillId="0" borderId="12" xfId="0" applyNumberFormat="1" applyBorder="1" applyAlignment="1">
      <alignment horizontal="center"/>
    </xf>
    <xf numFmtId="3" fontId="8" fillId="0" borderId="12" xfId="0" applyNumberFormat="1" applyFont="1" applyBorder="1"/>
    <xf numFmtId="3" fontId="12" fillId="0" borderId="4" xfId="0" applyNumberFormat="1" applyFont="1" applyFill="1" applyBorder="1"/>
    <xf numFmtId="0" fontId="0" fillId="0" borderId="4" xfId="0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0" fontId="0" fillId="0" borderId="9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9" fillId="3" borderId="3" xfId="0" applyFont="1" applyFill="1" applyBorder="1" applyAlignment="1">
      <alignment horizontal="right"/>
    </xf>
    <xf numFmtId="0" fontId="9" fillId="3" borderId="3" xfId="0" applyFont="1" applyFill="1" applyBorder="1" applyAlignment="1">
      <alignment horizontal="center"/>
    </xf>
    <xf numFmtId="3" fontId="0" fillId="0" borderId="23" xfId="0" applyNumberFormat="1" applyBorder="1"/>
    <xf numFmtId="3" fontId="0" fillId="0" borderId="24" xfId="0" applyNumberFormat="1" applyBorder="1"/>
    <xf numFmtId="3" fontId="0" fillId="0" borderId="24" xfId="0" applyNumberFormat="1" applyFill="1" applyBorder="1"/>
    <xf numFmtId="3" fontId="12" fillId="0" borderId="24" xfId="0" applyNumberFormat="1" applyFont="1" applyFill="1" applyBorder="1"/>
    <xf numFmtId="3" fontId="8" fillId="0" borderId="25" xfId="0" applyNumberFormat="1" applyFont="1" applyBorder="1"/>
    <xf numFmtId="3" fontId="0" fillId="0" borderId="27" xfId="0" applyNumberFormat="1" applyBorder="1"/>
    <xf numFmtId="3" fontId="0" fillId="0" borderId="28" xfId="0" applyNumberFormat="1" applyBorder="1"/>
    <xf numFmtId="3" fontId="0" fillId="0" borderId="28" xfId="0" applyNumberFormat="1" applyFill="1" applyBorder="1"/>
    <xf numFmtId="3" fontId="8" fillId="0" borderId="29" xfId="0" applyNumberFormat="1" applyFont="1" applyBorder="1"/>
    <xf numFmtId="3" fontId="12" fillId="0" borderId="12" xfId="0" applyNumberFormat="1" applyFont="1" applyBorder="1" applyAlignment="1">
      <alignment horizontal="right"/>
    </xf>
    <xf numFmtId="3" fontId="8" fillId="0" borderId="26" xfId="0" applyNumberFormat="1" applyFont="1" applyBorder="1" applyAlignment="1">
      <alignment horizontal="center"/>
    </xf>
    <xf numFmtId="0" fontId="32" fillId="0" borderId="0" xfId="0" applyFont="1" applyAlignment="1">
      <alignment wrapText="1"/>
    </xf>
    <xf numFmtId="3" fontId="12" fillId="0" borderId="30" xfId="0" applyNumberFormat="1" applyFont="1" applyBorder="1" applyAlignment="1">
      <alignment horizontal="center"/>
    </xf>
    <xf numFmtId="0" fontId="0" fillId="0" borderId="31" xfId="0" applyBorder="1"/>
    <xf numFmtId="0" fontId="0" fillId="0" borderId="32" xfId="0" applyBorder="1"/>
    <xf numFmtId="0" fontId="0" fillId="0" borderId="33" xfId="0" applyBorder="1" applyAlignment="1">
      <alignment horizontal="center"/>
    </xf>
    <xf numFmtId="0" fontId="0" fillId="0" borderId="33" xfId="0" applyBorder="1"/>
    <xf numFmtId="0" fontId="8" fillId="3" borderId="13" xfId="0" applyFont="1" applyFill="1" applyBorder="1" applyAlignment="1">
      <alignment horizontal="right" wrapText="1"/>
    </xf>
    <xf numFmtId="0" fontId="8" fillId="3" borderId="13" xfId="0" applyFont="1" applyFill="1" applyBorder="1" applyAlignment="1">
      <alignment horizontal="center" wrapText="1"/>
    </xf>
    <xf numFmtId="0" fontId="8" fillId="3" borderId="34" xfId="0" applyFont="1" applyFill="1" applyBorder="1" applyAlignment="1">
      <alignment vertical="center"/>
    </xf>
    <xf numFmtId="0" fontId="8" fillId="3" borderId="35" xfId="0" applyFont="1" applyFill="1" applyBorder="1" applyAlignment="1">
      <alignment vertical="center"/>
    </xf>
    <xf numFmtId="0" fontId="8" fillId="3" borderId="13" xfId="0" applyFont="1" applyFill="1" applyBorder="1" applyAlignment="1">
      <alignment vertical="center" wrapText="1"/>
    </xf>
    <xf numFmtId="3" fontId="12" fillId="0" borderId="10" xfId="0" applyNumberFormat="1" applyFont="1" applyBorder="1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0" fontId="12" fillId="0" borderId="6" xfId="0" applyFont="1" applyBorder="1" applyAlignment="1">
      <alignment wrapText="1"/>
    </xf>
    <xf numFmtId="3" fontId="12" fillId="0" borderId="7" xfId="0" applyNumberFormat="1" applyFont="1" applyBorder="1" applyAlignment="1">
      <alignment horizontal="center"/>
    </xf>
    <xf numFmtId="3" fontId="12" fillId="0" borderId="7" xfId="0" applyNumberFormat="1" applyFont="1" applyFill="1" applyBorder="1"/>
    <xf numFmtId="3" fontId="12" fillId="0" borderId="23" xfId="0" applyNumberFormat="1" applyFont="1" applyFill="1" applyBorder="1"/>
    <xf numFmtId="3" fontId="12" fillId="0" borderId="8" xfId="0" applyNumberFormat="1" applyFont="1" applyBorder="1" applyAlignment="1">
      <alignment horizontal="center" wrapText="1"/>
    </xf>
    <xf numFmtId="0" fontId="12" fillId="0" borderId="8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9" xfId="0" applyFont="1" applyBorder="1" applyAlignment="1">
      <alignment wrapText="1"/>
    </xf>
    <xf numFmtId="3" fontId="8" fillId="35" borderId="25" xfId="0" applyNumberFormat="1" applyFont="1" applyFill="1" applyBorder="1"/>
    <xf numFmtId="3" fontId="8" fillId="35" borderId="29" xfId="0" applyNumberFormat="1" applyFont="1" applyFill="1" applyBorder="1"/>
    <xf numFmtId="3" fontId="8" fillId="35" borderId="12" xfId="0" applyNumberFormat="1" applyFont="1" applyFill="1" applyBorder="1"/>
    <xf numFmtId="3" fontId="12" fillId="35" borderId="30" xfId="0" applyNumberFormat="1" applyFont="1" applyFill="1" applyBorder="1" applyAlignment="1">
      <alignment horizontal="center" wrapText="1"/>
    </xf>
    <xf numFmtId="0" fontId="12" fillId="35" borderId="30" xfId="0" applyFont="1" applyFill="1" applyBorder="1" applyAlignment="1">
      <alignment wrapText="1"/>
    </xf>
    <xf numFmtId="3" fontId="8" fillId="35" borderId="12" xfId="0" applyNumberFormat="1" applyFont="1" applyFill="1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1" fillId="0" borderId="0" xfId="69"/>
    <xf numFmtId="0" fontId="34" fillId="0" borderId="0" xfId="69" applyFont="1"/>
    <xf numFmtId="0" fontId="35" fillId="36" borderId="43" xfId="69" applyNumberFormat="1" applyFont="1" applyFill="1" applyBorder="1" applyAlignment="1" applyProtection="1"/>
    <xf numFmtId="0" fontId="35" fillId="36" borderId="44" xfId="69" applyNumberFormat="1" applyFont="1" applyFill="1" applyBorder="1" applyAlignment="1" applyProtection="1">
      <alignment horizontal="center"/>
    </xf>
    <xf numFmtId="0" fontId="35" fillId="36" borderId="43" xfId="69" applyNumberFormat="1" applyFont="1" applyFill="1" applyBorder="1" applyAlignment="1" applyProtection="1">
      <alignment horizontal="center"/>
    </xf>
    <xf numFmtId="0" fontId="35" fillId="36" borderId="33" xfId="69" applyNumberFormat="1" applyFont="1" applyFill="1" applyBorder="1" applyAlignment="1" applyProtection="1"/>
    <xf numFmtId="0" fontId="35" fillId="36" borderId="46" xfId="69" applyNumberFormat="1" applyFont="1" applyFill="1" applyBorder="1" applyAlignment="1" applyProtection="1">
      <alignment horizontal="center"/>
    </xf>
    <xf numFmtId="0" fontId="35" fillId="36" borderId="33" xfId="69" applyNumberFormat="1" applyFont="1" applyFill="1" applyBorder="1" applyAlignment="1" applyProtection="1">
      <alignment horizontal="center"/>
    </xf>
    <xf numFmtId="0" fontId="35" fillId="0" borderId="43" xfId="69" applyNumberFormat="1" applyFont="1" applyFill="1" applyBorder="1" applyAlignment="1" applyProtection="1">
      <alignment wrapText="1"/>
    </xf>
    <xf numFmtId="0" fontId="35" fillId="0" borderId="50" xfId="69" applyNumberFormat="1" applyFont="1" applyFill="1" applyBorder="1" applyAlignment="1" applyProtection="1">
      <alignment wrapText="1"/>
    </xf>
    <xf numFmtId="49" fontId="35" fillId="0" borderId="49" xfId="69" applyNumberFormat="1" applyFont="1" applyFill="1" applyBorder="1" applyAlignment="1" applyProtection="1">
      <alignment wrapText="1"/>
      <protection locked="0"/>
    </xf>
    <xf numFmtId="0" fontId="35" fillId="0" borderId="50" xfId="69" applyNumberFormat="1" applyFont="1" applyFill="1" applyBorder="1" applyAlignment="1" applyProtection="1"/>
    <xf numFmtId="3" fontId="35" fillId="0" borderId="0" xfId="69" applyNumberFormat="1" applyFont="1" applyFill="1" applyBorder="1" applyAlignment="1" applyProtection="1">
      <alignment wrapText="1"/>
    </xf>
    <xf numFmtId="3" fontId="35" fillId="0" borderId="50" xfId="69" applyNumberFormat="1" applyFont="1" applyFill="1" applyBorder="1" applyAlignment="1" applyProtection="1">
      <alignment wrapText="1"/>
    </xf>
    <xf numFmtId="49" fontId="35" fillId="0" borderId="49" xfId="69" quotePrefix="1" applyNumberFormat="1" applyFont="1" applyFill="1" applyBorder="1" applyAlignment="1" applyProtection="1">
      <alignment wrapText="1"/>
      <protection locked="0"/>
    </xf>
    <xf numFmtId="3" fontId="35" fillId="0" borderId="44" xfId="69" applyNumberFormat="1" applyFont="1" applyFill="1" applyBorder="1" applyAlignment="1" applyProtection="1">
      <alignment wrapText="1"/>
    </xf>
    <xf numFmtId="3" fontId="35" fillId="0" borderId="43" xfId="69" applyNumberFormat="1" applyFont="1" applyFill="1" applyBorder="1" applyAlignment="1" applyProtection="1">
      <alignment wrapText="1"/>
    </xf>
    <xf numFmtId="3" fontId="35" fillId="0" borderId="45" xfId="69" applyNumberFormat="1" applyFont="1" applyFill="1" applyBorder="1" applyAlignment="1" applyProtection="1">
      <alignment wrapText="1"/>
    </xf>
    <xf numFmtId="0" fontId="35" fillId="0" borderId="46" xfId="69" applyNumberFormat="1" applyFont="1" applyFill="1" applyBorder="1" applyAlignment="1" applyProtection="1">
      <alignment wrapText="1"/>
    </xf>
    <xf numFmtId="0" fontId="35" fillId="0" borderId="33" xfId="69" applyNumberFormat="1" applyFont="1" applyFill="1" applyBorder="1" applyAlignment="1" applyProtection="1">
      <alignment wrapText="1"/>
    </xf>
    <xf numFmtId="0" fontId="35" fillId="0" borderId="32" xfId="69" applyNumberFormat="1" applyFont="1" applyFill="1" applyBorder="1" applyAlignment="1" applyProtection="1">
      <alignment wrapText="1"/>
    </xf>
    <xf numFmtId="0" fontId="35" fillId="0" borderId="49" xfId="69" applyNumberFormat="1" applyFont="1" applyFill="1" applyBorder="1" applyAlignment="1" applyProtection="1">
      <alignment horizontal="left"/>
    </xf>
    <xf numFmtId="0" fontId="35" fillId="0" borderId="48" xfId="69" applyNumberFormat="1" applyFont="1" applyFill="1" applyBorder="1" applyAlignment="1" applyProtection="1">
      <alignment horizontal="left"/>
    </xf>
    <xf numFmtId="0" fontId="12" fillId="0" borderId="40" xfId="0" applyFont="1" applyBorder="1" applyAlignment="1">
      <alignment wrapText="1"/>
    </xf>
    <xf numFmtId="3" fontId="12" fillId="0" borderId="40" xfId="0" applyNumberFormat="1" applyFont="1" applyBorder="1" applyAlignment="1">
      <alignment wrapText="1"/>
    </xf>
    <xf numFmtId="0" fontId="11" fillId="35" borderId="34" xfId="35" applyFont="1" applyFill="1" applyBorder="1" applyAlignment="1">
      <alignment horizontal="left"/>
    </xf>
    <xf numFmtId="0" fontId="11" fillId="35" borderId="42" xfId="35" applyFont="1" applyFill="1" applyBorder="1" applyAlignment="1">
      <alignment horizontal="left"/>
    </xf>
    <xf numFmtId="0" fontId="11" fillId="35" borderId="35" xfId="35" applyFont="1" applyFill="1" applyBorder="1" applyAlignment="1">
      <alignment horizontal="left"/>
    </xf>
    <xf numFmtId="0" fontId="8" fillId="2" borderId="0" xfId="0" quotePrefix="1" applyFont="1" applyFill="1" applyAlignment="1">
      <alignment horizontal="center" wrapText="1"/>
    </xf>
    <xf numFmtId="3" fontId="0" fillId="0" borderId="36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3" fontId="12" fillId="0" borderId="36" xfId="0" applyNumberFormat="1" applyFont="1" applyBorder="1" applyAlignment="1">
      <alignment horizontal="center" vertical="center"/>
    </xf>
    <xf numFmtId="3" fontId="12" fillId="0" borderId="37" xfId="0" applyNumberFormat="1" applyFont="1" applyBorder="1" applyAlignment="1">
      <alignment horizontal="center" vertical="center"/>
    </xf>
    <xf numFmtId="3" fontId="12" fillId="0" borderId="38" xfId="0" applyNumberFormat="1" applyFon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0" fontId="12" fillId="0" borderId="41" xfId="0" applyFont="1" applyBorder="1" applyAlignment="1">
      <alignment horizontal="left" wrapText="1"/>
    </xf>
    <xf numFmtId="0" fontId="12" fillId="0" borderId="39" xfId="0" applyFont="1" applyBorder="1" applyAlignment="1">
      <alignment horizontal="left" wrapText="1"/>
    </xf>
    <xf numFmtId="0" fontId="35" fillId="0" borderId="49" xfId="69" applyNumberFormat="1" applyFont="1" applyFill="1" applyBorder="1" applyAlignment="1" applyProtection="1">
      <alignment horizontal="left"/>
    </xf>
    <xf numFmtId="0" fontId="35" fillId="0" borderId="48" xfId="69" applyNumberFormat="1" applyFont="1" applyFill="1" applyBorder="1" applyAlignment="1" applyProtection="1">
      <alignment horizontal="left"/>
    </xf>
    <xf numFmtId="0" fontId="35" fillId="0" borderId="31" xfId="69" applyNumberFormat="1" applyFont="1" applyFill="1" applyBorder="1" applyAlignment="1" applyProtection="1">
      <alignment horizontal="center" wrapText="1"/>
    </xf>
    <xf numFmtId="0" fontId="35" fillId="0" borderId="32" xfId="69" applyNumberFormat="1" applyFont="1" applyFill="1" applyBorder="1" applyAlignment="1" applyProtection="1">
      <alignment horizontal="center" wrapText="1"/>
    </xf>
    <xf numFmtId="0" fontId="14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49" fontId="35" fillId="0" borderId="47" xfId="69" applyNumberFormat="1" applyFont="1" applyFill="1" applyBorder="1" applyAlignment="1" applyProtection="1">
      <alignment horizontal="center" wrapText="1"/>
      <protection locked="0"/>
    </xf>
    <xf numFmtId="49" fontId="35" fillId="0" borderId="45" xfId="69" applyNumberFormat="1" applyFont="1" applyFill="1" applyBorder="1" applyAlignment="1" applyProtection="1">
      <alignment horizontal="center" wrapText="1"/>
      <protection locked="0"/>
    </xf>
  </cellXfs>
  <cellStyles count="359">
    <cellStyle name="20 % - Farve1" xfId="1" builtinId="30" customBuiltin="1"/>
    <cellStyle name="20 % - Farve2" xfId="2" builtinId="34" customBuiltin="1"/>
    <cellStyle name="20 % - Farve3" xfId="3" builtinId="38" customBuiltin="1"/>
    <cellStyle name="20 % - Farve4" xfId="4" builtinId="42" customBuiltin="1"/>
    <cellStyle name="20 % - Farve5" xfId="5" builtinId="46" customBuiltin="1"/>
    <cellStyle name="20 % - Farve6" xfId="6" builtinId="50" customBuiltin="1"/>
    <cellStyle name="20 % - Markeringsfarve1 2" xfId="51"/>
    <cellStyle name="20 % - Markeringsfarve2 2" xfId="52"/>
    <cellStyle name="20 % - Markeringsfarve3 2" xfId="53"/>
    <cellStyle name="20 % - Markeringsfarve4 2" xfId="54"/>
    <cellStyle name="20 % - Markeringsfarve5 2" xfId="55"/>
    <cellStyle name="20 % - Markeringsfarve6 2" xfId="56"/>
    <cellStyle name="40 % - Farve1" xfId="7" builtinId="31" customBuiltin="1"/>
    <cellStyle name="40 % - Farve2" xfId="8" builtinId="35" customBuiltin="1"/>
    <cellStyle name="40 % - Farve3" xfId="9" builtinId="39" customBuiltin="1"/>
    <cellStyle name="40 % - Farve4" xfId="10" builtinId="43" customBuiltin="1"/>
    <cellStyle name="40 % - Farve5" xfId="11" builtinId="47" customBuiltin="1"/>
    <cellStyle name="40 % - Farve6" xfId="12" builtinId="51" customBuiltin="1"/>
    <cellStyle name="40 % - Markeringsfarve1 2" xfId="57"/>
    <cellStyle name="40 % - Markeringsfarve2 2" xfId="58"/>
    <cellStyle name="40 % - Markeringsfarve3 2" xfId="59"/>
    <cellStyle name="40 % - Markeringsfarve4 2" xfId="60"/>
    <cellStyle name="40 % - Markeringsfarve5 2" xfId="61"/>
    <cellStyle name="40 % - Markeringsfarve6 2" xfId="62"/>
    <cellStyle name="60 % - Farve1" xfId="13" builtinId="32" customBuiltin="1"/>
    <cellStyle name="60 % - Farve2" xfId="14" builtinId="36" customBuiltin="1"/>
    <cellStyle name="60 % - Farve3" xfId="15" builtinId="40" customBuiltin="1"/>
    <cellStyle name="60 % - Farve4" xfId="16" builtinId="44" customBuiltin="1"/>
    <cellStyle name="60 % - Farve5" xfId="17" builtinId="48" customBuiltin="1"/>
    <cellStyle name="60 % - Farve6" xfId="18" builtinId="52" customBuiltin="1"/>
    <cellStyle name="Advarselstekst" xfId="19" builtinId="11" customBuiltin="1"/>
    <cellStyle name="Bemærk! 2" xfId="20"/>
    <cellStyle name="Bemærk! 2 2" xfId="63"/>
    <cellStyle name="Beregning" xfId="21" builtinId="22" customBuiltin="1"/>
    <cellStyle name="Farve1" xfId="26" builtinId="29" customBuiltin="1"/>
    <cellStyle name="Farve2" xfId="27" builtinId="33" customBuiltin="1"/>
    <cellStyle name="Farve3" xfId="28" builtinId="37" customBuiltin="1"/>
    <cellStyle name="Farve4" xfId="29" builtinId="41" customBuiltin="1"/>
    <cellStyle name="Farve5" xfId="30" builtinId="45" customBuiltin="1"/>
    <cellStyle name="Farve6" xfId="31" builtinId="49" customBuiltin="1"/>
    <cellStyle name="Forklarende tekst" xfId="22" builtinId="53" customBuiltin="1"/>
    <cellStyle name="God" xfId="23" builtinId="26" customBuiltin="1"/>
    <cellStyle name="Input" xfId="24" builtinId="20" customBuiltin="1"/>
    <cellStyle name="Komma 2" xfId="142"/>
    <cellStyle name="Komma 2 2" xfId="214"/>
    <cellStyle name="Komma 2 2 2" xfId="358"/>
    <cellStyle name="Komma 2 3" xfId="286"/>
    <cellStyle name="Komma 3" xfId="178"/>
    <cellStyle name="Komma 3 2" xfId="322"/>
    <cellStyle name="Komma 4" xfId="250"/>
    <cellStyle name="Komma 5" xfId="106"/>
    <cellStyle name="Kontrollér celle" xfId="25" builtinId="23" customBuiltin="1"/>
    <cellStyle name="Neutral" xfId="32" builtinId="28" customBuiltin="1"/>
    <cellStyle name="Normal" xfId="0" builtinId="0"/>
    <cellStyle name="Normal 2" xfId="33"/>
    <cellStyle name="Normal 2 2" xfId="34"/>
    <cellStyle name="Normal 2 3" xfId="35"/>
    <cellStyle name="Normal 2 3 2" xfId="64"/>
    <cellStyle name="Normal 2 4" xfId="36"/>
    <cellStyle name="Normal 2 5" xfId="49"/>
    <cellStyle name="Normal 3" xfId="37"/>
    <cellStyle name="Normal 3 10" xfId="215"/>
    <cellStyle name="Normal 3 11" xfId="71"/>
    <cellStyle name="Normal 3 2" xfId="65"/>
    <cellStyle name="Normal 3 2 2" xfId="80"/>
    <cellStyle name="Normal 3 2 2 2" xfId="94"/>
    <cellStyle name="Normal 3 2 2 2 2" xfId="130"/>
    <cellStyle name="Normal 3 2 2 2 2 2" xfId="202"/>
    <cellStyle name="Normal 3 2 2 2 2 2 2" xfId="346"/>
    <cellStyle name="Normal 3 2 2 2 2 3" xfId="274"/>
    <cellStyle name="Normal 3 2 2 2 3" xfId="166"/>
    <cellStyle name="Normal 3 2 2 2 3 2" xfId="310"/>
    <cellStyle name="Normal 3 2 2 2 4" xfId="238"/>
    <cellStyle name="Normal 3 2 2 3" xfId="116"/>
    <cellStyle name="Normal 3 2 2 3 2" xfId="188"/>
    <cellStyle name="Normal 3 2 2 3 2 2" xfId="332"/>
    <cellStyle name="Normal 3 2 2 3 3" xfId="260"/>
    <cellStyle name="Normal 3 2 2 4" xfId="152"/>
    <cellStyle name="Normal 3 2 2 4 2" xfId="296"/>
    <cellStyle name="Normal 3 2 2 5" xfId="224"/>
    <cellStyle name="Normal 3 2 3" xfId="87"/>
    <cellStyle name="Normal 3 2 3 2" xfId="123"/>
    <cellStyle name="Normal 3 2 3 2 2" xfId="195"/>
    <cellStyle name="Normal 3 2 3 2 2 2" xfId="339"/>
    <cellStyle name="Normal 3 2 3 2 3" xfId="267"/>
    <cellStyle name="Normal 3 2 3 3" xfId="159"/>
    <cellStyle name="Normal 3 2 3 3 2" xfId="303"/>
    <cellStyle name="Normal 3 2 3 4" xfId="231"/>
    <cellStyle name="Normal 3 2 4" xfId="101"/>
    <cellStyle name="Normal 3 2 4 2" xfId="137"/>
    <cellStyle name="Normal 3 2 4 2 2" xfId="209"/>
    <cellStyle name="Normal 3 2 4 2 2 2" xfId="353"/>
    <cellStyle name="Normal 3 2 4 2 3" xfId="281"/>
    <cellStyle name="Normal 3 2 4 3" xfId="173"/>
    <cellStyle name="Normal 3 2 4 3 2" xfId="317"/>
    <cellStyle name="Normal 3 2 4 4" xfId="245"/>
    <cellStyle name="Normal 3 2 5" xfId="109"/>
    <cellStyle name="Normal 3 2 5 2" xfId="181"/>
    <cellStyle name="Normal 3 2 5 2 2" xfId="325"/>
    <cellStyle name="Normal 3 2 5 3" xfId="253"/>
    <cellStyle name="Normal 3 2 6" xfId="145"/>
    <cellStyle name="Normal 3 2 6 2" xfId="289"/>
    <cellStyle name="Normal 3 2 7" xfId="217"/>
    <cellStyle name="Normal 3 2 8" xfId="73"/>
    <cellStyle name="Normal 3 3" xfId="74"/>
    <cellStyle name="Normal 3 3 2" xfId="81"/>
    <cellStyle name="Normal 3 3 2 2" xfId="95"/>
    <cellStyle name="Normal 3 3 2 2 2" xfId="131"/>
    <cellStyle name="Normal 3 3 2 2 2 2" xfId="203"/>
    <cellStyle name="Normal 3 3 2 2 2 2 2" xfId="347"/>
    <cellStyle name="Normal 3 3 2 2 2 3" xfId="275"/>
    <cellStyle name="Normal 3 3 2 2 3" xfId="167"/>
    <cellStyle name="Normal 3 3 2 2 3 2" xfId="311"/>
    <cellStyle name="Normal 3 3 2 2 4" xfId="239"/>
    <cellStyle name="Normal 3 3 2 3" xfId="117"/>
    <cellStyle name="Normal 3 3 2 3 2" xfId="189"/>
    <cellStyle name="Normal 3 3 2 3 2 2" xfId="333"/>
    <cellStyle name="Normal 3 3 2 3 3" xfId="261"/>
    <cellStyle name="Normal 3 3 2 4" xfId="153"/>
    <cellStyle name="Normal 3 3 2 4 2" xfId="297"/>
    <cellStyle name="Normal 3 3 2 5" xfId="225"/>
    <cellStyle name="Normal 3 3 3" xfId="88"/>
    <cellStyle name="Normal 3 3 3 2" xfId="124"/>
    <cellStyle name="Normal 3 3 3 2 2" xfId="196"/>
    <cellStyle name="Normal 3 3 3 2 2 2" xfId="340"/>
    <cellStyle name="Normal 3 3 3 2 3" xfId="268"/>
    <cellStyle name="Normal 3 3 3 3" xfId="160"/>
    <cellStyle name="Normal 3 3 3 3 2" xfId="304"/>
    <cellStyle name="Normal 3 3 3 4" xfId="232"/>
    <cellStyle name="Normal 3 3 4" xfId="102"/>
    <cellStyle name="Normal 3 3 4 2" xfId="138"/>
    <cellStyle name="Normal 3 3 4 2 2" xfId="210"/>
    <cellStyle name="Normal 3 3 4 2 2 2" xfId="354"/>
    <cellStyle name="Normal 3 3 4 2 3" xfId="282"/>
    <cellStyle name="Normal 3 3 4 3" xfId="174"/>
    <cellStyle name="Normal 3 3 4 3 2" xfId="318"/>
    <cellStyle name="Normal 3 3 4 4" xfId="246"/>
    <cellStyle name="Normal 3 3 5" xfId="110"/>
    <cellStyle name="Normal 3 3 5 2" xfId="182"/>
    <cellStyle name="Normal 3 3 5 2 2" xfId="326"/>
    <cellStyle name="Normal 3 3 5 3" xfId="254"/>
    <cellStyle name="Normal 3 3 6" xfId="146"/>
    <cellStyle name="Normal 3 3 6 2" xfId="290"/>
    <cellStyle name="Normal 3 3 7" xfId="218"/>
    <cellStyle name="Normal 3 4" xfId="76"/>
    <cellStyle name="Normal 3 4 2" xfId="83"/>
    <cellStyle name="Normal 3 4 2 2" xfId="97"/>
    <cellStyle name="Normal 3 4 2 2 2" xfId="133"/>
    <cellStyle name="Normal 3 4 2 2 2 2" xfId="205"/>
    <cellStyle name="Normal 3 4 2 2 2 2 2" xfId="349"/>
    <cellStyle name="Normal 3 4 2 2 2 3" xfId="277"/>
    <cellStyle name="Normal 3 4 2 2 3" xfId="169"/>
    <cellStyle name="Normal 3 4 2 2 3 2" xfId="313"/>
    <cellStyle name="Normal 3 4 2 2 4" xfId="241"/>
    <cellStyle name="Normal 3 4 2 3" xfId="119"/>
    <cellStyle name="Normal 3 4 2 3 2" xfId="191"/>
    <cellStyle name="Normal 3 4 2 3 2 2" xfId="335"/>
    <cellStyle name="Normal 3 4 2 3 3" xfId="263"/>
    <cellStyle name="Normal 3 4 2 4" xfId="155"/>
    <cellStyle name="Normal 3 4 2 4 2" xfId="299"/>
    <cellStyle name="Normal 3 4 2 5" xfId="227"/>
    <cellStyle name="Normal 3 4 3" xfId="90"/>
    <cellStyle name="Normal 3 4 3 2" xfId="126"/>
    <cellStyle name="Normal 3 4 3 2 2" xfId="198"/>
    <cellStyle name="Normal 3 4 3 2 2 2" xfId="342"/>
    <cellStyle name="Normal 3 4 3 2 3" xfId="270"/>
    <cellStyle name="Normal 3 4 3 3" xfId="162"/>
    <cellStyle name="Normal 3 4 3 3 2" xfId="306"/>
    <cellStyle name="Normal 3 4 3 4" xfId="234"/>
    <cellStyle name="Normal 3 4 4" xfId="104"/>
    <cellStyle name="Normal 3 4 4 2" xfId="140"/>
    <cellStyle name="Normal 3 4 4 2 2" xfId="212"/>
    <cellStyle name="Normal 3 4 4 2 2 2" xfId="356"/>
    <cellStyle name="Normal 3 4 4 2 3" xfId="284"/>
    <cellStyle name="Normal 3 4 4 3" xfId="176"/>
    <cellStyle name="Normal 3 4 4 3 2" xfId="320"/>
    <cellStyle name="Normal 3 4 4 4" xfId="248"/>
    <cellStyle name="Normal 3 4 5" xfId="112"/>
    <cellStyle name="Normal 3 4 5 2" xfId="184"/>
    <cellStyle name="Normal 3 4 5 2 2" xfId="328"/>
    <cellStyle name="Normal 3 4 5 3" xfId="256"/>
    <cellStyle name="Normal 3 4 6" xfId="148"/>
    <cellStyle name="Normal 3 4 6 2" xfId="292"/>
    <cellStyle name="Normal 3 4 7" xfId="220"/>
    <cellStyle name="Normal 3 5" xfId="78"/>
    <cellStyle name="Normal 3 5 2" xfId="92"/>
    <cellStyle name="Normal 3 5 2 2" xfId="128"/>
    <cellStyle name="Normal 3 5 2 2 2" xfId="200"/>
    <cellStyle name="Normal 3 5 2 2 2 2" xfId="344"/>
    <cellStyle name="Normal 3 5 2 2 3" xfId="272"/>
    <cellStyle name="Normal 3 5 2 3" xfId="164"/>
    <cellStyle name="Normal 3 5 2 3 2" xfId="308"/>
    <cellStyle name="Normal 3 5 2 4" xfId="236"/>
    <cellStyle name="Normal 3 5 3" xfId="114"/>
    <cellStyle name="Normal 3 5 3 2" xfId="186"/>
    <cellStyle name="Normal 3 5 3 2 2" xfId="330"/>
    <cellStyle name="Normal 3 5 3 3" xfId="258"/>
    <cellStyle name="Normal 3 5 4" xfId="150"/>
    <cellStyle name="Normal 3 5 4 2" xfId="294"/>
    <cellStyle name="Normal 3 5 5" xfId="222"/>
    <cellStyle name="Normal 3 6" xfId="85"/>
    <cellStyle name="Normal 3 6 2" xfId="121"/>
    <cellStyle name="Normal 3 6 2 2" xfId="193"/>
    <cellStyle name="Normal 3 6 2 2 2" xfId="337"/>
    <cellStyle name="Normal 3 6 2 3" xfId="265"/>
    <cellStyle name="Normal 3 6 3" xfId="157"/>
    <cellStyle name="Normal 3 6 3 2" xfId="301"/>
    <cellStyle name="Normal 3 6 4" xfId="229"/>
    <cellStyle name="Normal 3 7" xfId="99"/>
    <cellStyle name="Normal 3 7 2" xfId="135"/>
    <cellStyle name="Normal 3 7 2 2" xfId="207"/>
    <cellStyle name="Normal 3 7 2 2 2" xfId="351"/>
    <cellStyle name="Normal 3 7 2 3" xfId="279"/>
    <cellStyle name="Normal 3 7 3" xfId="171"/>
    <cellStyle name="Normal 3 7 3 2" xfId="315"/>
    <cellStyle name="Normal 3 7 4" xfId="243"/>
    <cellStyle name="Normal 3 8" xfId="107"/>
    <cellStyle name="Normal 3 8 2" xfId="179"/>
    <cellStyle name="Normal 3 8 2 2" xfId="323"/>
    <cellStyle name="Normal 3 8 3" xfId="251"/>
    <cellStyle name="Normal 3 9" xfId="143"/>
    <cellStyle name="Normal 3 9 2" xfId="287"/>
    <cellStyle name="Normal 4" xfId="38"/>
    <cellStyle name="Normal 4 10" xfId="72"/>
    <cellStyle name="Normal 4 2" xfId="75"/>
    <cellStyle name="Normal 4 2 2" xfId="82"/>
    <cellStyle name="Normal 4 2 2 2" xfId="96"/>
    <cellStyle name="Normal 4 2 2 2 2" xfId="132"/>
    <cellStyle name="Normal 4 2 2 2 2 2" xfId="204"/>
    <cellStyle name="Normal 4 2 2 2 2 2 2" xfId="348"/>
    <cellStyle name="Normal 4 2 2 2 2 3" xfId="276"/>
    <cellStyle name="Normal 4 2 2 2 3" xfId="168"/>
    <cellStyle name="Normal 4 2 2 2 3 2" xfId="312"/>
    <cellStyle name="Normal 4 2 2 2 4" xfId="240"/>
    <cellStyle name="Normal 4 2 2 3" xfId="118"/>
    <cellStyle name="Normal 4 2 2 3 2" xfId="190"/>
    <cellStyle name="Normal 4 2 2 3 2 2" xfId="334"/>
    <cellStyle name="Normal 4 2 2 3 3" xfId="262"/>
    <cellStyle name="Normal 4 2 2 4" xfId="154"/>
    <cellStyle name="Normal 4 2 2 4 2" xfId="298"/>
    <cellStyle name="Normal 4 2 2 5" xfId="226"/>
    <cellStyle name="Normal 4 2 3" xfId="89"/>
    <cellStyle name="Normal 4 2 3 2" xfId="125"/>
    <cellStyle name="Normal 4 2 3 2 2" xfId="197"/>
    <cellStyle name="Normal 4 2 3 2 2 2" xfId="341"/>
    <cellStyle name="Normal 4 2 3 2 3" xfId="269"/>
    <cellStyle name="Normal 4 2 3 3" xfId="161"/>
    <cellStyle name="Normal 4 2 3 3 2" xfId="305"/>
    <cellStyle name="Normal 4 2 3 4" xfId="233"/>
    <cellStyle name="Normal 4 2 4" xfId="103"/>
    <cellStyle name="Normal 4 2 4 2" xfId="139"/>
    <cellStyle name="Normal 4 2 4 2 2" xfId="211"/>
    <cellStyle name="Normal 4 2 4 2 2 2" xfId="355"/>
    <cellStyle name="Normal 4 2 4 2 3" xfId="283"/>
    <cellStyle name="Normal 4 2 4 3" xfId="175"/>
    <cellStyle name="Normal 4 2 4 3 2" xfId="319"/>
    <cellStyle name="Normal 4 2 4 4" xfId="247"/>
    <cellStyle name="Normal 4 2 5" xfId="111"/>
    <cellStyle name="Normal 4 2 5 2" xfId="183"/>
    <cellStyle name="Normal 4 2 5 2 2" xfId="327"/>
    <cellStyle name="Normal 4 2 5 3" xfId="255"/>
    <cellStyle name="Normal 4 2 6" xfId="147"/>
    <cellStyle name="Normal 4 2 6 2" xfId="291"/>
    <cellStyle name="Normal 4 2 7" xfId="219"/>
    <cellStyle name="Normal 4 3" xfId="77"/>
    <cellStyle name="Normal 4 3 2" xfId="84"/>
    <cellStyle name="Normal 4 3 2 2" xfId="98"/>
    <cellStyle name="Normal 4 3 2 2 2" xfId="134"/>
    <cellStyle name="Normal 4 3 2 2 2 2" xfId="206"/>
    <cellStyle name="Normal 4 3 2 2 2 2 2" xfId="350"/>
    <cellStyle name="Normal 4 3 2 2 2 3" xfId="278"/>
    <cellStyle name="Normal 4 3 2 2 3" xfId="170"/>
    <cellStyle name="Normal 4 3 2 2 3 2" xfId="314"/>
    <cellStyle name="Normal 4 3 2 2 4" xfId="242"/>
    <cellStyle name="Normal 4 3 2 3" xfId="120"/>
    <cellStyle name="Normal 4 3 2 3 2" xfId="192"/>
    <cellStyle name="Normal 4 3 2 3 2 2" xfId="336"/>
    <cellStyle name="Normal 4 3 2 3 3" xfId="264"/>
    <cellStyle name="Normal 4 3 2 4" xfId="156"/>
    <cellStyle name="Normal 4 3 2 4 2" xfId="300"/>
    <cellStyle name="Normal 4 3 2 5" xfId="228"/>
    <cellStyle name="Normal 4 3 3" xfId="91"/>
    <cellStyle name="Normal 4 3 3 2" xfId="127"/>
    <cellStyle name="Normal 4 3 3 2 2" xfId="199"/>
    <cellStyle name="Normal 4 3 3 2 2 2" xfId="343"/>
    <cellStyle name="Normal 4 3 3 2 3" xfId="271"/>
    <cellStyle name="Normal 4 3 3 3" xfId="163"/>
    <cellStyle name="Normal 4 3 3 3 2" xfId="307"/>
    <cellStyle name="Normal 4 3 3 4" xfId="235"/>
    <cellStyle name="Normal 4 3 4" xfId="105"/>
    <cellStyle name="Normal 4 3 4 2" xfId="141"/>
    <cellStyle name="Normal 4 3 4 2 2" xfId="213"/>
    <cellStyle name="Normal 4 3 4 2 2 2" xfId="357"/>
    <cellStyle name="Normal 4 3 4 2 3" xfId="285"/>
    <cellStyle name="Normal 4 3 4 3" xfId="177"/>
    <cellStyle name="Normal 4 3 4 3 2" xfId="321"/>
    <cellStyle name="Normal 4 3 4 4" xfId="249"/>
    <cellStyle name="Normal 4 3 5" xfId="113"/>
    <cellStyle name="Normal 4 3 5 2" xfId="185"/>
    <cellStyle name="Normal 4 3 5 2 2" xfId="329"/>
    <cellStyle name="Normal 4 3 5 3" xfId="257"/>
    <cellStyle name="Normal 4 3 6" xfId="149"/>
    <cellStyle name="Normal 4 3 6 2" xfId="293"/>
    <cellStyle name="Normal 4 3 7" xfId="221"/>
    <cellStyle name="Normal 4 4" xfId="79"/>
    <cellStyle name="Normal 4 4 2" xfId="93"/>
    <cellStyle name="Normal 4 4 2 2" xfId="129"/>
    <cellStyle name="Normal 4 4 2 2 2" xfId="201"/>
    <cellStyle name="Normal 4 4 2 2 2 2" xfId="345"/>
    <cellStyle name="Normal 4 4 2 2 3" xfId="273"/>
    <cellStyle name="Normal 4 4 2 3" xfId="165"/>
    <cellStyle name="Normal 4 4 2 3 2" xfId="309"/>
    <cellStyle name="Normal 4 4 2 4" xfId="237"/>
    <cellStyle name="Normal 4 4 3" xfId="115"/>
    <cellStyle name="Normal 4 4 3 2" xfId="187"/>
    <cellStyle name="Normal 4 4 3 2 2" xfId="331"/>
    <cellStyle name="Normal 4 4 3 3" xfId="259"/>
    <cellStyle name="Normal 4 4 4" xfId="151"/>
    <cellStyle name="Normal 4 4 4 2" xfId="295"/>
    <cellStyle name="Normal 4 4 5" xfId="223"/>
    <cellStyle name="Normal 4 5" xfId="86"/>
    <cellStyle name="Normal 4 5 2" xfId="122"/>
    <cellStyle name="Normal 4 5 2 2" xfId="194"/>
    <cellStyle name="Normal 4 5 2 2 2" xfId="338"/>
    <cellStyle name="Normal 4 5 2 3" xfId="266"/>
    <cellStyle name="Normal 4 5 3" xfId="158"/>
    <cellStyle name="Normal 4 5 3 2" xfId="302"/>
    <cellStyle name="Normal 4 5 4" xfId="230"/>
    <cellStyle name="Normal 4 6" xfId="100"/>
    <cellStyle name="Normal 4 6 2" xfId="136"/>
    <cellStyle name="Normal 4 6 2 2" xfId="208"/>
    <cellStyle name="Normal 4 6 2 2 2" xfId="352"/>
    <cellStyle name="Normal 4 6 2 3" xfId="280"/>
    <cellStyle name="Normal 4 6 3" xfId="172"/>
    <cellStyle name="Normal 4 6 3 2" xfId="316"/>
    <cellStyle name="Normal 4 6 4" xfId="244"/>
    <cellStyle name="Normal 4 7" xfId="108"/>
    <cellStyle name="Normal 4 7 2" xfId="180"/>
    <cellStyle name="Normal 4 7 2 2" xfId="324"/>
    <cellStyle name="Normal 4 7 3" xfId="252"/>
    <cellStyle name="Normal 4 8" xfId="144"/>
    <cellStyle name="Normal 4 8 2" xfId="288"/>
    <cellStyle name="Normal 4 9" xfId="216"/>
    <cellStyle name="Normal 5" xfId="48"/>
    <cellStyle name="Normal 5 2" xfId="66"/>
    <cellStyle name="Normal 5 3" xfId="70"/>
    <cellStyle name="Normal 6" xfId="50"/>
    <cellStyle name="Normal 6 2" xfId="67"/>
    <cellStyle name="Normal 7" xfId="68"/>
    <cellStyle name="Normal 8" xfId="69"/>
    <cellStyle name="Output" xfId="39" builtinId="21" customBuiltin="1"/>
    <cellStyle name="Overskrift 1" xfId="40" builtinId="16" customBuiltin="1"/>
    <cellStyle name="Overskrift 2" xfId="41" builtinId="17" customBuiltin="1"/>
    <cellStyle name="Overskrift 3" xfId="42" builtinId="18" customBuiltin="1"/>
    <cellStyle name="Overskrift 4" xfId="43" builtinId="19" customBuiltin="1"/>
    <cellStyle name="Sammenkædet celle" xfId="44" builtinId="24" customBuiltin="1"/>
    <cellStyle name="Titel" xfId="45" builtinId="15" customBuiltin="1"/>
    <cellStyle name="Total" xfId="46" builtinId="25" customBuiltin="1"/>
    <cellStyle name="Ugyldig" xfId="4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2"/>
  <sheetViews>
    <sheetView zoomScaleNormal="100" workbookViewId="0">
      <pane ySplit="7" topLeftCell="A101" activePane="bottomLeft" state="frozen"/>
      <selection activeCell="D38" sqref="D38"/>
      <selection pane="bottomLeft" activeCell="C54" sqref="C54"/>
    </sheetView>
  </sheetViews>
  <sheetFormatPr defaultRowHeight="12.75" x14ac:dyDescent="0.2"/>
  <cols>
    <col min="1" max="1" width="1.42578125" customWidth="1"/>
    <col min="2" max="2" width="3.7109375" customWidth="1"/>
    <col min="3" max="3" width="26" customWidth="1"/>
    <col min="4" max="4" width="7.42578125" customWidth="1"/>
    <col min="5" max="5" width="11.42578125" customWidth="1"/>
    <col min="6" max="6" width="11.5703125" customWidth="1"/>
    <col min="7" max="7" width="10.85546875" customWidth="1"/>
    <col min="8" max="8" width="9.28515625" style="3" customWidth="1"/>
    <col min="9" max="9" width="11" style="42" customWidth="1"/>
    <col min="10" max="10" width="10.28515625" style="3" customWidth="1"/>
    <col min="12" max="12" width="10.140625" bestFit="1" customWidth="1"/>
    <col min="14" max="14" width="10.140625" bestFit="1" customWidth="1"/>
  </cols>
  <sheetData>
    <row r="1" spans="1:10" ht="13.5" thickBot="1" x14ac:dyDescent="0.25">
      <c r="J1" s="9"/>
    </row>
    <row r="2" spans="1:10" ht="26.25" thickBot="1" x14ac:dyDescent="0.4">
      <c r="A2" s="8"/>
      <c r="B2" s="5" t="s">
        <v>131</v>
      </c>
      <c r="C2" s="6"/>
      <c r="D2" s="6"/>
      <c r="E2" s="6"/>
      <c r="F2" s="6"/>
      <c r="G2" s="6"/>
      <c r="H2" s="44"/>
      <c r="I2" s="43"/>
      <c r="J2" s="7"/>
    </row>
    <row r="4" spans="1:10" ht="18" x14ac:dyDescent="0.25">
      <c r="B4" s="4" t="s">
        <v>0</v>
      </c>
      <c r="C4" s="2"/>
      <c r="J4" s="9"/>
    </row>
    <row r="5" spans="1:10" ht="18" x14ac:dyDescent="0.25">
      <c r="B5" s="4" t="s">
        <v>1</v>
      </c>
      <c r="J5" s="9"/>
    </row>
    <row r="6" spans="1:10" ht="63.75" x14ac:dyDescent="0.2">
      <c r="A6" s="1"/>
      <c r="B6" s="64" t="s">
        <v>71</v>
      </c>
      <c r="C6" s="65"/>
      <c r="D6" s="66" t="s">
        <v>5</v>
      </c>
      <c r="E6" s="63" t="s">
        <v>132</v>
      </c>
      <c r="F6" s="63" t="s">
        <v>133</v>
      </c>
      <c r="G6" s="62" t="s">
        <v>134</v>
      </c>
      <c r="H6" s="63" t="s">
        <v>129</v>
      </c>
      <c r="I6" s="63" t="s">
        <v>135</v>
      </c>
      <c r="J6" s="63" t="s">
        <v>70</v>
      </c>
    </row>
    <row r="7" spans="1:10" ht="24" customHeight="1" x14ac:dyDescent="0.2">
      <c r="B7" s="58"/>
      <c r="C7" s="59"/>
      <c r="D7" s="60"/>
      <c r="E7" s="61"/>
      <c r="F7" s="61"/>
      <c r="G7" s="112" t="s">
        <v>3</v>
      </c>
      <c r="H7" s="112"/>
      <c r="I7" s="112"/>
      <c r="J7" s="112"/>
    </row>
    <row r="8" spans="1:10" ht="13.5" thickBot="1" x14ac:dyDescent="0.25">
      <c r="B8" s="1" t="s">
        <v>4</v>
      </c>
      <c r="D8" s="3"/>
      <c r="H8" s="56"/>
      <c r="J8" s="9"/>
    </row>
    <row r="9" spans="1:10" ht="14.25" customHeight="1" x14ac:dyDescent="0.2">
      <c r="B9" s="19">
        <v>201</v>
      </c>
      <c r="C9" s="20" t="s">
        <v>55</v>
      </c>
      <c r="D9" s="21">
        <v>511020</v>
      </c>
      <c r="E9" s="22">
        <f>68720497+252000</f>
        <v>68972497</v>
      </c>
      <c r="F9" s="45">
        <v>69164359</v>
      </c>
      <c r="G9" s="50">
        <f>E9-F9</f>
        <v>-191862</v>
      </c>
      <c r="H9" s="21"/>
      <c r="I9" s="22">
        <v>-958061</v>
      </c>
      <c r="J9" s="23" t="s">
        <v>161</v>
      </c>
    </row>
    <row r="10" spans="1:10" x14ac:dyDescent="0.2">
      <c r="A10" s="1"/>
      <c r="B10" s="24">
        <v>210</v>
      </c>
      <c r="C10" s="12" t="s">
        <v>6</v>
      </c>
      <c r="D10" s="11">
        <v>514002</v>
      </c>
      <c r="E10" s="13">
        <v>1819007</v>
      </c>
      <c r="F10" s="46">
        <v>1801718</v>
      </c>
      <c r="G10" s="51">
        <f>E10-F10</f>
        <v>17289</v>
      </c>
      <c r="H10" s="11"/>
      <c r="I10" s="13">
        <v>50452</v>
      </c>
      <c r="J10" s="25" t="s">
        <v>145</v>
      </c>
    </row>
    <row r="11" spans="1:10" x14ac:dyDescent="0.2">
      <c r="A11" s="1"/>
      <c r="B11" s="24">
        <v>217</v>
      </c>
      <c r="C11" s="12" t="s">
        <v>7</v>
      </c>
      <c r="D11" s="11">
        <v>514004</v>
      </c>
      <c r="E11" s="13">
        <v>2551547</v>
      </c>
      <c r="F11" s="46">
        <v>2632576</v>
      </c>
      <c r="G11" s="51">
        <f>E11-F11</f>
        <v>-81029</v>
      </c>
      <c r="H11" s="11"/>
      <c r="I11" s="13">
        <v>-19804</v>
      </c>
      <c r="J11" s="25" t="s">
        <v>136</v>
      </c>
    </row>
    <row r="12" spans="1:10" x14ac:dyDescent="0.2">
      <c r="B12" s="24">
        <v>222</v>
      </c>
      <c r="C12" s="12" t="s">
        <v>8</v>
      </c>
      <c r="D12" s="11">
        <v>514006</v>
      </c>
      <c r="E12" s="13">
        <v>4978533</v>
      </c>
      <c r="F12" s="46">
        <v>4827754</v>
      </c>
      <c r="G12" s="51">
        <f>E12-F12</f>
        <v>150779</v>
      </c>
      <c r="H12" s="11"/>
      <c r="I12" s="13">
        <v>329663</v>
      </c>
      <c r="J12" s="68" t="s">
        <v>146</v>
      </c>
    </row>
    <row r="13" spans="1:10" x14ac:dyDescent="0.2">
      <c r="B13" s="24">
        <v>224</v>
      </c>
      <c r="C13" s="12" t="s">
        <v>9</v>
      </c>
      <c r="D13" s="11">
        <v>514008</v>
      </c>
      <c r="E13" s="13">
        <v>6150182</v>
      </c>
      <c r="F13" s="46">
        <v>5947103</v>
      </c>
      <c r="G13" s="51">
        <f t="shared" ref="G13:G90" si="0">E13-F13</f>
        <v>203079</v>
      </c>
      <c r="H13" s="11"/>
      <c r="I13" s="13">
        <v>244136</v>
      </c>
      <c r="J13" s="25" t="s">
        <v>147</v>
      </c>
    </row>
    <row r="14" spans="1:10" x14ac:dyDescent="0.2">
      <c r="B14" s="24">
        <v>228</v>
      </c>
      <c r="C14" s="12" t="s">
        <v>10</v>
      </c>
      <c r="D14" s="11">
        <v>514010</v>
      </c>
      <c r="E14" s="13">
        <v>9318893</v>
      </c>
      <c r="F14" s="46">
        <v>9531658</v>
      </c>
      <c r="G14" s="51">
        <f t="shared" si="0"/>
        <v>-212765</v>
      </c>
      <c r="H14" s="11"/>
      <c r="I14" s="13">
        <v>-56921</v>
      </c>
      <c r="J14" s="25" t="s">
        <v>148</v>
      </c>
    </row>
    <row r="15" spans="1:10" s="9" customFormat="1" x14ac:dyDescent="0.2">
      <c r="B15" s="24">
        <v>240</v>
      </c>
      <c r="C15" s="12" t="s">
        <v>57</v>
      </c>
      <c r="D15" s="11">
        <v>514020</v>
      </c>
      <c r="E15" s="13">
        <v>16151990</v>
      </c>
      <c r="F15" s="46">
        <v>16160072</v>
      </c>
      <c r="G15" s="51">
        <f t="shared" si="0"/>
        <v>-8082</v>
      </c>
      <c r="H15" s="11"/>
      <c r="I15" s="13">
        <v>270833</v>
      </c>
      <c r="J15" s="25" t="s">
        <v>137</v>
      </c>
    </row>
    <row r="16" spans="1:10" s="9" customFormat="1" x14ac:dyDescent="0.2">
      <c r="B16" s="24">
        <v>241</v>
      </c>
      <c r="C16" s="12" t="s">
        <v>58</v>
      </c>
      <c r="D16" s="11">
        <v>514025</v>
      </c>
      <c r="E16" s="13">
        <v>16360693</v>
      </c>
      <c r="F16" s="46">
        <v>15523075</v>
      </c>
      <c r="G16" s="51">
        <f t="shared" si="0"/>
        <v>837618</v>
      </c>
      <c r="H16" s="11" t="s">
        <v>128</v>
      </c>
      <c r="I16" s="13">
        <v>679172</v>
      </c>
      <c r="J16" s="25" t="s">
        <v>138</v>
      </c>
    </row>
    <row r="17" spans="2:14" s="9" customFormat="1" x14ac:dyDescent="0.2">
      <c r="B17" s="24">
        <v>242</v>
      </c>
      <c r="C17" s="12" t="s">
        <v>59</v>
      </c>
      <c r="D17" s="11">
        <v>514050</v>
      </c>
      <c r="E17" s="13">
        <v>10823480</v>
      </c>
      <c r="F17" s="46">
        <v>10300659</v>
      </c>
      <c r="G17" s="51">
        <f t="shared" si="0"/>
        <v>522821</v>
      </c>
      <c r="H17" s="11"/>
      <c r="I17" s="13">
        <v>269316</v>
      </c>
      <c r="J17" s="25" t="s">
        <v>139</v>
      </c>
    </row>
    <row r="18" spans="2:14" s="9" customFormat="1" x14ac:dyDescent="0.2">
      <c r="B18" s="24">
        <v>243</v>
      </c>
      <c r="C18" s="12" t="s">
        <v>60</v>
      </c>
      <c r="D18" s="11">
        <v>514045</v>
      </c>
      <c r="E18" s="13">
        <v>11079252</v>
      </c>
      <c r="F18" s="46">
        <v>10985835</v>
      </c>
      <c r="G18" s="51">
        <f t="shared" si="0"/>
        <v>93417</v>
      </c>
      <c r="H18" s="11"/>
      <c r="I18" s="13">
        <v>154571</v>
      </c>
      <c r="J18" s="25" t="s">
        <v>140</v>
      </c>
    </row>
    <row r="19" spans="2:14" s="9" customFormat="1" x14ac:dyDescent="0.2">
      <c r="B19" s="24">
        <v>244</v>
      </c>
      <c r="C19" s="12" t="s">
        <v>61</v>
      </c>
      <c r="D19" s="11">
        <v>514040</v>
      </c>
      <c r="E19" s="13">
        <v>6975054</v>
      </c>
      <c r="F19" s="46">
        <v>6723479</v>
      </c>
      <c r="G19" s="51">
        <f t="shared" si="0"/>
        <v>251575</v>
      </c>
      <c r="H19" s="11"/>
      <c r="I19" s="13">
        <v>551666</v>
      </c>
      <c r="J19" s="25" t="s">
        <v>141</v>
      </c>
    </row>
    <row r="20" spans="2:14" x14ac:dyDescent="0.2">
      <c r="B20" s="24">
        <v>245</v>
      </c>
      <c r="C20" s="12" t="s">
        <v>62</v>
      </c>
      <c r="D20" s="11">
        <v>514030</v>
      </c>
      <c r="E20" s="13">
        <v>9258733</v>
      </c>
      <c r="F20" s="46">
        <v>9153576</v>
      </c>
      <c r="G20" s="51">
        <f t="shared" si="0"/>
        <v>105157</v>
      </c>
      <c r="H20" s="11"/>
      <c r="I20" s="13">
        <v>93225</v>
      </c>
      <c r="J20" s="25" t="s">
        <v>142</v>
      </c>
    </row>
    <row r="21" spans="2:14" x14ac:dyDescent="0.2">
      <c r="B21" s="24">
        <v>246</v>
      </c>
      <c r="C21" s="12" t="s">
        <v>228</v>
      </c>
      <c r="D21" s="11">
        <v>514035</v>
      </c>
      <c r="E21" s="13">
        <v>11985223</v>
      </c>
      <c r="F21" s="47">
        <v>11639888</v>
      </c>
      <c r="G21" s="51">
        <f t="shared" si="0"/>
        <v>345335</v>
      </c>
      <c r="H21" s="11"/>
      <c r="I21" s="13">
        <v>116194</v>
      </c>
      <c r="J21" s="25" t="s">
        <v>143</v>
      </c>
    </row>
    <row r="22" spans="2:14" x14ac:dyDescent="0.2">
      <c r="B22" s="24">
        <v>247</v>
      </c>
      <c r="C22" s="12" t="s">
        <v>229</v>
      </c>
      <c r="D22" s="11">
        <v>514055</v>
      </c>
      <c r="E22" s="13">
        <v>14227384</v>
      </c>
      <c r="F22" s="46">
        <v>14001534</v>
      </c>
      <c r="G22" s="51">
        <f t="shared" si="0"/>
        <v>225850</v>
      </c>
      <c r="H22" s="11"/>
      <c r="I22" s="13">
        <v>69399</v>
      </c>
      <c r="J22" s="25" t="s">
        <v>144</v>
      </c>
    </row>
    <row r="23" spans="2:14" x14ac:dyDescent="0.2">
      <c r="B23" s="24">
        <v>327</v>
      </c>
      <c r="C23" s="12" t="s">
        <v>63</v>
      </c>
      <c r="D23" s="11">
        <v>510006</v>
      </c>
      <c r="E23" s="13">
        <v>-299185</v>
      </c>
      <c r="F23" s="46">
        <v>-523890</v>
      </c>
      <c r="G23" s="51">
        <f t="shared" si="0"/>
        <v>224705</v>
      </c>
      <c r="H23" s="11" t="s">
        <v>128</v>
      </c>
      <c r="I23" s="13">
        <v>157195</v>
      </c>
      <c r="J23" s="25" t="s">
        <v>159</v>
      </c>
    </row>
    <row r="24" spans="2:14" x14ac:dyDescent="0.2">
      <c r="B24" s="24"/>
      <c r="C24" s="12"/>
      <c r="D24" s="11"/>
      <c r="E24" s="13"/>
      <c r="F24" s="46"/>
      <c r="G24" s="51"/>
      <c r="H24" s="11"/>
      <c r="I24" s="13"/>
      <c r="J24" s="25"/>
      <c r="L24" s="10"/>
    </row>
    <row r="25" spans="2:14" x14ac:dyDescent="0.2">
      <c r="B25" s="24">
        <v>301</v>
      </c>
      <c r="C25" s="12" t="s">
        <v>11</v>
      </c>
      <c r="D25" s="11">
        <v>301005</v>
      </c>
      <c r="E25" s="13">
        <f>15862963+90514</f>
        <v>15953477</v>
      </c>
      <c r="F25" s="46">
        <f>15728970+61936</f>
        <v>15790906</v>
      </c>
      <c r="G25" s="51">
        <f t="shared" si="0"/>
        <v>162571</v>
      </c>
      <c r="H25" s="11"/>
      <c r="I25" s="13">
        <v>280500</v>
      </c>
      <c r="J25" s="25" t="s">
        <v>149</v>
      </c>
      <c r="L25" s="10"/>
      <c r="N25" s="10"/>
    </row>
    <row r="26" spans="2:14" x14ac:dyDescent="0.2">
      <c r="B26" s="24">
        <v>301</v>
      </c>
      <c r="C26" s="12" t="s">
        <v>12</v>
      </c>
      <c r="D26" s="11">
        <v>305005</v>
      </c>
      <c r="E26" s="13">
        <v>1979543</v>
      </c>
      <c r="F26" s="46">
        <v>1821010</v>
      </c>
      <c r="G26" s="51">
        <f t="shared" si="0"/>
        <v>158533</v>
      </c>
      <c r="H26" s="11"/>
      <c r="I26" s="13">
        <v>423775</v>
      </c>
      <c r="J26" s="25" t="s">
        <v>149</v>
      </c>
    </row>
    <row r="27" spans="2:14" s="9" customFormat="1" x14ac:dyDescent="0.2">
      <c r="B27" s="24">
        <v>301</v>
      </c>
      <c r="C27" s="12" t="s">
        <v>185</v>
      </c>
      <c r="D27" s="11">
        <v>376060</v>
      </c>
      <c r="E27" s="13">
        <v>225726</v>
      </c>
      <c r="F27" s="46">
        <v>192201</v>
      </c>
      <c r="G27" s="51">
        <f t="shared" si="0"/>
        <v>33525</v>
      </c>
      <c r="H27" s="11"/>
      <c r="I27" s="13">
        <v>108831</v>
      </c>
      <c r="J27" s="25" t="s">
        <v>149</v>
      </c>
    </row>
    <row r="28" spans="2:14" x14ac:dyDescent="0.2">
      <c r="B28" s="24">
        <v>302</v>
      </c>
      <c r="C28" s="12" t="s">
        <v>13</v>
      </c>
      <c r="D28" s="11">
        <v>301007</v>
      </c>
      <c r="E28" s="13">
        <f>11596569+69239</f>
        <v>11665808</v>
      </c>
      <c r="F28" s="46">
        <f>11380265+10505</f>
        <v>11390770</v>
      </c>
      <c r="G28" s="51">
        <f t="shared" si="0"/>
        <v>275038</v>
      </c>
      <c r="H28" s="11"/>
      <c r="I28" s="13">
        <v>583462</v>
      </c>
      <c r="J28" s="25" t="s">
        <v>151</v>
      </c>
    </row>
    <row r="29" spans="2:14" x14ac:dyDescent="0.2">
      <c r="B29" s="24">
        <v>302</v>
      </c>
      <c r="C29" s="12" t="s">
        <v>14</v>
      </c>
      <c r="D29" s="11">
        <v>305007</v>
      </c>
      <c r="E29" s="13">
        <v>2716415</v>
      </c>
      <c r="F29" s="46">
        <v>2665067</v>
      </c>
      <c r="G29" s="51">
        <f t="shared" si="0"/>
        <v>51348</v>
      </c>
      <c r="H29" s="11"/>
      <c r="I29" s="13">
        <v>349814</v>
      </c>
      <c r="J29" s="25" t="s">
        <v>151</v>
      </c>
    </row>
    <row r="30" spans="2:14" s="9" customFormat="1" x14ac:dyDescent="0.2">
      <c r="B30" s="24">
        <v>302</v>
      </c>
      <c r="C30" s="12" t="s">
        <v>82</v>
      </c>
      <c r="D30" s="11">
        <v>376061</v>
      </c>
      <c r="E30" s="13">
        <v>224193</v>
      </c>
      <c r="F30" s="46">
        <v>194686</v>
      </c>
      <c r="G30" s="51">
        <f t="shared" si="0"/>
        <v>29507</v>
      </c>
      <c r="H30" s="11"/>
      <c r="I30" s="13">
        <v>70923</v>
      </c>
      <c r="J30" s="25" t="s">
        <v>151</v>
      </c>
    </row>
    <row r="31" spans="2:14" x14ac:dyDescent="0.2">
      <c r="B31" s="24">
        <v>303</v>
      </c>
      <c r="C31" s="12" t="s">
        <v>15</v>
      </c>
      <c r="D31" s="11">
        <v>301009</v>
      </c>
      <c r="E31" s="13">
        <f>14840735+23862</f>
        <v>14864597</v>
      </c>
      <c r="F31" s="46">
        <f>13928844+112509</f>
        <v>14041353</v>
      </c>
      <c r="G31" s="51">
        <f t="shared" si="0"/>
        <v>823244</v>
      </c>
      <c r="H31" s="11" t="s">
        <v>128</v>
      </c>
      <c r="I31" s="13">
        <v>2015244</v>
      </c>
      <c r="J31" s="25" t="s">
        <v>150</v>
      </c>
    </row>
    <row r="32" spans="2:14" x14ac:dyDescent="0.2">
      <c r="B32" s="24">
        <v>303</v>
      </c>
      <c r="C32" s="12" t="s">
        <v>16</v>
      </c>
      <c r="D32" s="11">
        <v>305009</v>
      </c>
      <c r="E32" s="13">
        <v>1827292</v>
      </c>
      <c r="F32" s="46">
        <v>1367967</v>
      </c>
      <c r="G32" s="51">
        <f t="shared" si="0"/>
        <v>459325</v>
      </c>
      <c r="H32" s="11" t="s">
        <v>128</v>
      </c>
      <c r="I32" s="13">
        <v>246944</v>
      </c>
      <c r="J32" s="25" t="s">
        <v>150</v>
      </c>
    </row>
    <row r="33" spans="2:10" s="9" customFormat="1" x14ac:dyDescent="0.2">
      <c r="B33" s="24">
        <v>303</v>
      </c>
      <c r="C33" s="12" t="s">
        <v>98</v>
      </c>
      <c r="D33" s="11">
        <v>376062</v>
      </c>
      <c r="E33" s="13">
        <v>289084</v>
      </c>
      <c r="F33" s="46">
        <v>244103</v>
      </c>
      <c r="G33" s="51">
        <f t="shared" si="0"/>
        <v>44981</v>
      </c>
      <c r="H33" s="11" t="s">
        <v>128</v>
      </c>
      <c r="I33" s="13">
        <v>68185</v>
      </c>
      <c r="J33" s="25" t="s">
        <v>150</v>
      </c>
    </row>
    <row r="34" spans="2:10" x14ac:dyDescent="0.2">
      <c r="B34" s="24">
        <v>304</v>
      </c>
      <c r="C34" s="13" t="s">
        <v>17</v>
      </c>
      <c r="D34" s="11">
        <v>301011</v>
      </c>
      <c r="E34" s="13">
        <f>6654272+10530</f>
        <v>6664802</v>
      </c>
      <c r="F34" s="46">
        <v>6853359</v>
      </c>
      <c r="G34" s="51">
        <f t="shared" si="0"/>
        <v>-188557</v>
      </c>
      <c r="H34" s="11"/>
      <c r="I34" s="13">
        <v>129800</v>
      </c>
      <c r="J34" s="25" t="s">
        <v>152</v>
      </c>
    </row>
    <row r="35" spans="2:10" x14ac:dyDescent="0.2">
      <c r="B35" s="24">
        <v>304</v>
      </c>
      <c r="C35" s="12" t="s">
        <v>18</v>
      </c>
      <c r="D35" s="11">
        <v>305011</v>
      </c>
      <c r="E35" s="13">
        <v>1271732</v>
      </c>
      <c r="F35" s="46">
        <v>1134804</v>
      </c>
      <c r="G35" s="51">
        <f t="shared" si="0"/>
        <v>136928</v>
      </c>
      <c r="H35" s="11"/>
      <c r="I35" s="13">
        <v>104758</v>
      </c>
      <c r="J35" s="25" t="s">
        <v>152</v>
      </c>
    </row>
    <row r="36" spans="2:10" s="9" customFormat="1" x14ac:dyDescent="0.2">
      <c r="B36" s="24">
        <v>304</v>
      </c>
      <c r="C36" s="12" t="s">
        <v>83</v>
      </c>
      <c r="D36" s="11">
        <v>376063</v>
      </c>
      <c r="E36" s="13">
        <v>171245</v>
      </c>
      <c r="F36" s="46">
        <v>192374</v>
      </c>
      <c r="G36" s="51">
        <f t="shared" si="0"/>
        <v>-21129</v>
      </c>
      <c r="H36" s="11"/>
      <c r="I36" s="13">
        <v>41848</v>
      </c>
      <c r="J36" s="25" t="s">
        <v>152</v>
      </c>
    </row>
    <row r="37" spans="2:10" s="9" customFormat="1" x14ac:dyDescent="0.2">
      <c r="B37" s="24">
        <v>304</v>
      </c>
      <c r="C37" s="12" t="s">
        <v>99</v>
      </c>
      <c r="D37" s="11">
        <v>514060</v>
      </c>
      <c r="E37" s="13">
        <v>2433957</v>
      </c>
      <c r="F37" s="46">
        <v>2247271</v>
      </c>
      <c r="G37" s="51">
        <f t="shared" si="0"/>
        <v>186686</v>
      </c>
      <c r="H37" s="11"/>
      <c r="I37" s="13">
        <v>139319</v>
      </c>
      <c r="J37" s="25" t="s">
        <v>152</v>
      </c>
    </row>
    <row r="38" spans="2:10" x14ac:dyDescent="0.2">
      <c r="B38" s="26">
        <v>305</v>
      </c>
      <c r="C38" s="15" t="s">
        <v>19</v>
      </c>
      <c r="D38" s="16">
        <v>301029</v>
      </c>
      <c r="E38" s="13">
        <f>28508100</f>
        <v>28508100</v>
      </c>
      <c r="F38" s="46">
        <f>29352903+25068</f>
        <v>29377971</v>
      </c>
      <c r="G38" s="51">
        <f t="shared" si="0"/>
        <v>-869871</v>
      </c>
      <c r="H38" s="11"/>
      <c r="I38" s="13">
        <v>-358976</v>
      </c>
      <c r="J38" s="27" t="s">
        <v>153</v>
      </c>
    </row>
    <row r="39" spans="2:10" x14ac:dyDescent="0.2">
      <c r="B39" s="24">
        <v>305</v>
      </c>
      <c r="C39" s="17" t="s">
        <v>64</v>
      </c>
      <c r="D39" s="11">
        <v>305055</v>
      </c>
      <c r="E39" s="13">
        <f>5293184+29619</f>
        <v>5322803</v>
      </c>
      <c r="F39" s="46">
        <f>4923591</f>
        <v>4923591</v>
      </c>
      <c r="G39" s="51">
        <f t="shared" si="0"/>
        <v>399212</v>
      </c>
      <c r="H39" s="11"/>
      <c r="I39" s="13">
        <v>1088030</v>
      </c>
      <c r="J39" s="27" t="s">
        <v>153</v>
      </c>
    </row>
    <row r="40" spans="2:10" x14ac:dyDescent="0.2">
      <c r="B40" s="24">
        <v>305</v>
      </c>
      <c r="C40" s="17" t="s">
        <v>65</v>
      </c>
      <c r="D40" s="11">
        <v>305026</v>
      </c>
      <c r="E40" s="14">
        <f>3653917+10000+146000+313334</f>
        <v>4123251</v>
      </c>
      <c r="F40" s="47">
        <f>3356001+207760+351741</f>
        <v>3915502</v>
      </c>
      <c r="G40" s="52">
        <f t="shared" si="0"/>
        <v>207749</v>
      </c>
      <c r="H40" s="11"/>
      <c r="I40" s="13">
        <v>502591</v>
      </c>
      <c r="J40" s="27" t="s">
        <v>153</v>
      </c>
    </row>
    <row r="41" spans="2:10" x14ac:dyDescent="0.2">
      <c r="B41" s="24">
        <v>306</v>
      </c>
      <c r="C41" s="12" t="s">
        <v>20</v>
      </c>
      <c r="D41" s="11">
        <v>301041</v>
      </c>
      <c r="E41" s="13">
        <v>38362111</v>
      </c>
      <c r="F41" s="46">
        <v>38211969</v>
      </c>
      <c r="G41" s="51">
        <f t="shared" si="0"/>
        <v>150142</v>
      </c>
      <c r="H41" s="11"/>
      <c r="I41" s="13">
        <v>184189</v>
      </c>
      <c r="J41" s="25" t="s">
        <v>157</v>
      </c>
    </row>
    <row r="42" spans="2:10" x14ac:dyDescent="0.2">
      <c r="B42" s="24">
        <v>306</v>
      </c>
      <c r="C42" s="12" t="s">
        <v>21</v>
      </c>
      <c r="D42" s="11">
        <v>305039</v>
      </c>
      <c r="E42" s="13">
        <v>4912818</v>
      </c>
      <c r="F42" s="46">
        <v>4840171</v>
      </c>
      <c r="G42" s="51">
        <f t="shared" si="0"/>
        <v>72647</v>
      </c>
      <c r="H42" s="11"/>
      <c r="I42" s="13">
        <v>201733</v>
      </c>
      <c r="J42" s="25" t="s">
        <v>158</v>
      </c>
    </row>
    <row r="43" spans="2:10" s="9" customFormat="1" x14ac:dyDescent="0.2">
      <c r="B43" s="24">
        <v>306</v>
      </c>
      <c r="C43" s="12" t="s">
        <v>84</v>
      </c>
      <c r="D43" s="11">
        <v>376064</v>
      </c>
      <c r="E43" s="13">
        <v>151462</v>
      </c>
      <c r="F43" s="46">
        <v>380924</v>
      </c>
      <c r="G43" s="51">
        <f t="shared" si="0"/>
        <v>-229462</v>
      </c>
      <c r="H43" s="11"/>
      <c r="I43" s="13">
        <v>443465</v>
      </c>
      <c r="J43" s="25" t="s">
        <v>158</v>
      </c>
    </row>
    <row r="44" spans="2:10" x14ac:dyDescent="0.2">
      <c r="B44" s="24">
        <v>308</v>
      </c>
      <c r="C44" s="12" t="s">
        <v>22</v>
      </c>
      <c r="D44" s="11">
        <v>301015</v>
      </c>
      <c r="E44" s="13">
        <v>5924360</v>
      </c>
      <c r="F44" s="46">
        <v>5997308</v>
      </c>
      <c r="G44" s="51">
        <f t="shared" si="0"/>
        <v>-72948</v>
      </c>
      <c r="H44" s="11"/>
      <c r="I44" s="13">
        <v>119318</v>
      </c>
      <c r="J44" s="25" t="s">
        <v>155</v>
      </c>
    </row>
    <row r="45" spans="2:10" x14ac:dyDescent="0.2">
      <c r="B45" s="24">
        <v>308</v>
      </c>
      <c r="C45" s="12" t="s">
        <v>23</v>
      </c>
      <c r="D45" s="11">
        <v>305015</v>
      </c>
      <c r="E45" s="13">
        <v>1403519</v>
      </c>
      <c r="F45" s="46">
        <v>1207613</v>
      </c>
      <c r="G45" s="51">
        <f t="shared" si="0"/>
        <v>195906</v>
      </c>
      <c r="H45" s="11"/>
      <c r="I45" s="13">
        <v>205685</v>
      </c>
      <c r="J45" s="25" t="s">
        <v>155</v>
      </c>
    </row>
    <row r="46" spans="2:10" s="9" customFormat="1" x14ac:dyDescent="0.2">
      <c r="B46" s="24">
        <v>308</v>
      </c>
      <c r="C46" s="12" t="s">
        <v>85</v>
      </c>
      <c r="D46" s="11">
        <v>376065</v>
      </c>
      <c r="E46" s="13">
        <v>196758</v>
      </c>
      <c r="F46" s="46">
        <v>123630</v>
      </c>
      <c r="G46" s="51">
        <f t="shared" si="0"/>
        <v>73128</v>
      </c>
      <c r="H46" s="11"/>
      <c r="I46" s="13">
        <v>24696</v>
      </c>
      <c r="J46" s="25" t="s">
        <v>155</v>
      </c>
    </row>
    <row r="47" spans="2:10" x14ac:dyDescent="0.2">
      <c r="B47" s="24">
        <v>309</v>
      </c>
      <c r="C47" s="12" t="s">
        <v>24</v>
      </c>
      <c r="D47" s="11">
        <v>301017</v>
      </c>
      <c r="E47" s="13">
        <f>6904719+66008</f>
        <v>6970727</v>
      </c>
      <c r="F47" s="46">
        <f>7128772+36717</f>
        <v>7165489</v>
      </c>
      <c r="G47" s="51">
        <f t="shared" si="0"/>
        <v>-194762</v>
      </c>
      <c r="H47" s="11"/>
      <c r="I47" s="13">
        <v>-238831</v>
      </c>
      <c r="J47" s="25" t="s">
        <v>156</v>
      </c>
    </row>
    <row r="48" spans="2:10" x14ac:dyDescent="0.2">
      <c r="B48" s="24">
        <v>309</v>
      </c>
      <c r="C48" s="12" t="s">
        <v>25</v>
      </c>
      <c r="D48" s="11">
        <v>305017</v>
      </c>
      <c r="E48" s="13">
        <v>1351629</v>
      </c>
      <c r="F48" s="46">
        <v>1158073</v>
      </c>
      <c r="G48" s="51">
        <f t="shared" si="0"/>
        <v>193556</v>
      </c>
      <c r="H48" s="11"/>
      <c r="I48" s="13">
        <v>120515</v>
      </c>
      <c r="J48" s="25" t="s">
        <v>156</v>
      </c>
    </row>
    <row r="49" spans="2:10" s="9" customFormat="1" x14ac:dyDescent="0.2">
      <c r="B49" s="24">
        <v>309</v>
      </c>
      <c r="C49" s="12" t="s">
        <v>86</v>
      </c>
      <c r="D49" s="11">
        <v>376066</v>
      </c>
      <c r="E49" s="13">
        <v>347567</v>
      </c>
      <c r="F49" s="46">
        <v>189376</v>
      </c>
      <c r="G49" s="51">
        <f t="shared" si="0"/>
        <v>158191</v>
      </c>
      <c r="H49" s="11"/>
      <c r="I49" s="13">
        <v>121437</v>
      </c>
      <c r="J49" s="25" t="s">
        <v>156</v>
      </c>
    </row>
    <row r="50" spans="2:10" x14ac:dyDescent="0.2">
      <c r="B50" s="24">
        <v>311</v>
      </c>
      <c r="C50" s="12" t="s">
        <v>26</v>
      </c>
      <c r="D50" s="11">
        <v>301021</v>
      </c>
      <c r="E50" s="13">
        <v>8450827</v>
      </c>
      <c r="F50" s="46">
        <v>8359948</v>
      </c>
      <c r="G50" s="51">
        <f t="shared" si="0"/>
        <v>90879</v>
      </c>
      <c r="H50" s="11"/>
      <c r="I50" s="13">
        <v>675534</v>
      </c>
      <c r="J50" s="25" t="s">
        <v>154</v>
      </c>
    </row>
    <row r="51" spans="2:10" x14ac:dyDescent="0.2">
      <c r="B51" s="24">
        <v>311</v>
      </c>
      <c r="C51" s="12" t="s">
        <v>27</v>
      </c>
      <c r="D51" s="11">
        <v>305019</v>
      </c>
      <c r="E51" s="13">
        <v>1325710</v>
      </c>
      <c r="F51" s="46">
        <v>1023392</v>
      </c>
      <c r="G51" s="51">
        <f t="shared" si="0"/>
        <v>302318</v>
      </c>
      <c r="H51" s="11"/>
      <c r="I51" s="13">
        <v>329489</v>
      </c>
      <c r="J51" s="25" t="s">
        <v>154</v>
      </c>
    </row>
    <row r="52" spans="2:10" s="9" customFormat="1" x14ac:dyDescent="0.2">
      <c r="B52" s="24">
        <v>311</v>
      </c>
      <c r="C52" s="12" t="s">
        <v>87</v>
      </c>
      <c r="D52" s="11">
        <v>376067</v>
      </c>
      <c r="E52" s="13">
        <v>314585</v>
      </c>
      <c r="F52" s="46">
        <v>304456</v>
      </c>
      <c r="G52" s="51">
        <f t="shared" si="0"/>
        <v>10129</v>
      </c>
      <c r="H52" s="11"/>
      <c r="I52" s="13">
        <v>105435</v>
      </c>
      <c r="J52" s="25" t="s">
        <v>154</v>
      </c>
    </row>
    <row r="53" spans="2:10" x14ac:dyDescent="0.2">
      <c r="B53" s="24">
        <v>312</v>
      </c>
      <c r="C53" s="12" t="s">
        <v>28</v>
      </c>
      <c r="D53" s="11">
        <v>301043</v>
      </c>
      <c r="E53" s="13">
        <v>25530664</v>
      </c>
      <c r="F53" s="46">
        <v>25201673</v>
      </c>
      <c r="G53" s="51">
        <f t="shared" si="0"/>
        <v>328991</v>
      </c>
      <c r="H53" s="11"/>
      <c r="I53" s="13">
        <v>810832</v>
      </c>
      <c r="J53" s="25" t="s">
        <v>160</v>
      </c>
    </row>
    <row r="54" spans="2:10" x14ac:dyDescent="0.2">
      <c r="B54" s="24">
        <v>312</v>
      </c>
      <c r="C54" s="12" t="s">
        <v>29</v>
      </c>
      <c r="D54" s="11">
        <v>301051</v>
      </c>
      <c r="E54" s="13">
        <v>24602181</v>
      </c>
      <c r="F54" s="46">
        <v>23924665</v>
      </c>
      <c r="G54" s="51">
        <f t="shared" si="0"/>
        <v>677516</v>
      </c>
      <c r="H54" s="11"/>
      <c r="I54" s="13">
        <v>571269</v>
      </c>
      <c r="J54" s="25" t="s">
        <v>160</v>
      </c>
    </row>
    <row r="55" spans="2:10" x14ac:dyDescent="0.2">
      <c r="B55" s="24">
        <v>312</v>
      </c>
      <c r="C55" s="12" t="s">
        <v>30</v>
      </c>
      <c r="D55" s="11">
        <v>305041</v>
      </c>
      <c r="E55" s="13">
        <v>3365458</v>
      </c>
      <c r="F55" s="46">
        <v>3242182</v>
      </c>
      <c r="G55" s="51">
        <f t="shared" si="0"/>
        <v>123276</v>
      </c>
      <c r="H55" s="11"/>
      <c r="I55" s="13">
        <v>128441</v>
      </c>
      <c r="J55" s="25" t="s">
        <v>160</v>
      </c>
    </row>
    <row r="56" spans="2:10" s="9" customFormat="1" x14ac:dyDescent="0.2">
      <c r="B56" s="24">
        <v>312</v>
      </c>
      <c r="C56" s="12" t="s">
        <v>88</v>
      </c>
      <c r="D56" s="11">
        <v>376068</v>
      </c>
      <c r="E56" s="13">
        <v>393543</v>
      </c>
      <c r="F56" s="46">
        <v>263307</v>
      </c>
      <c r="G56" s="51">
        <f t="shared" si="0"/>
        <v>130236</v>
      </c>
      <c r="H56" s="11"/>
      <c r="I56" s="13">
        <v>367029</v>
      </c>
      <c r="J56" s="25" t="s">
        <v>160</v>
      </c>
    </row>
    <row r="57" spans="2:10" x14ac:dyDescent="0.2">
      <c r="B57" s="24">
        <v>313</v>
      </c>
      <c r="C57" s="12" t="s">
        <v>31</v>
      </c>
      <c r="D57" s="11">
        <v>301023</v>
      </c>
      <c r="E57" s="13">
        <v>9326856</v>
      </c>
      <c r="F57" s="46">
        <v>8917307</v>
      </c>
      <c r="G57" s="51">
        <f t="shared" si="0"/>
        <v>409549</v>
      </c>
      <c r="H57" s="11"/>
      <c r="I57" s="13">
        <v>550501</v>
      </c>
      <c r="J57" s="25" t="s">
        <v>170</v>
      </c>
    </row>
    <row r="58" spans="2:10" x14ac:dyDescent="0.2">
      <c r="B58" s="24">
        <v>313</v>
      </c>
      <c r="C58" s="12" t="s">
        <v>32</v>
      </c>
      <c r="D58" s="11">
        <v>305021</v>
      </c>
      <c r="E58" s="13">
        <v>1098420</v>
      </c>
      <c r="F58" s="46">
        <v>1020079</v>
      </c>
      <c r="G58" s="51">
        <f>E58-F58</f>
        <v>78341</v>
      </c>
      <c r="H58" s="11"/>
      <c r="I58" s="13">
        <v>58017</v>
      </c>
      <c r="J58" s="25" t="s">
        <v>170</v>
      </c>
    </row>
    <row r="59" spans="2:10" s="9" customFormat="1" x14ac:dyDescent="0.2">
      <c r="B59" s="24">
        <v>313</v>
      </c>
      <c r="C59" s="12" t="s">
        <v>89</v>
      </c>
      <c r="D59" s="11">
        <v>376069</v>
      </c>
      <c r="E59" s="13">
        <v>178009</v>
      </c>
      <c r="F59" s="46">
        <v>196261</v>
      </c>
      <c r="G59" s="51">
        <f>E59-F59</f>
        <v>-18252</v>
      </c>
      <c r="H59" s="11"/>
      <c r="I59" s="13">
        <v>86810</v>
      </c>
      <c r="J59" s="25" t="s">
        <v>170</v>
      </c>
    </row>
    <row r="60" spans="2:10" x14ac:dyDescent="0.2">
      <c r="B60" s="24">
        <v>314</v>
      </c>
      <c r="C60" s="12" t="s">
        <v>33</v>
      </c>
      <c r="D60" s="11">
        <v>301025</v>
      </c>
      <c r="E60" s="13">
        <f>16871467+89019</f>
        <v>16960486</v>
      </c>
      <c r="F60" s="46">
        <f>16480815+16320</f>
        <v>16497135</v>
      </c>
      <c r="G60" s="51">
        <f t="shared" si="0"/>
        <v>463351</v>
      </c>
      <c r="H60" s="11"/>
      <c r="I60" s="13">
        <v>1255314</v>
      </c>
      <c r="J60" s="25" t="s">
        <v>169</v>
      </c>
    </row>
    <row r="61" spans="2:10" x14ac:dyDescent="0.2">
      <c r="B61" s="24">
        <v>314</v>
      </c>
      <c r="C61" s="12" t="s">
        <v>35</v>
      </c>
      <c r="D61" s="11">
        <v>301026</v>
      </c>
      <c r="E61" s="13">
        <v>2985331</v>
      </c>
      <c r="F61" s="46">
        <v>2930114</v>
      </c>
      <c r="G61" s="51">
        <f t="shared" si="0"/>
        <v>55217</v>
      </c>
      <c r="H61" s="11"/>
      <c r="I61" s="13">
        <v>272554</v>
      </c>
      <c r="J61" s="25" t="s">
        <v>169</v>
      </c>
    </row>
    <row r="62" spans="2:10" x14ac:dyDescent="0.2">
      <c r="B62" s="24">
        <v>314</v>
      </c>
      <c r="C62" s="12" t="s">
        <v>34</v>
      </c>
      <c r="D62" s="11">
        <v>305023</v>
      </c>
      <c r="E62" s="13">
        <v>2082322</v>
      </c>
      <c r="F62" s="46">
        <v>1696536</v>
      </c>
      <c r="G62" s="51">
        <f t="shared" si="0"/>
        <v>385786</v>
      </c>
      <c r="H62" s="11"/>
      <c r="I62" s="13">
        <v>556930</v>
      </c>
      <c r="J62" s="25" t="s">
        <v>169</v>
      </c>
    </row>
    <row r="63" spans="2:10" s="9" customFormat="1" x14ac:dyDescent="0.2">
      <c r="B63" s="24">
        <v>314</v>
      </c>
      <c r="C63" s="12" t="s">
        <v>90</v>
      </c>
      <c r="D63" s="11">
        <v>376070</v>
      </c>
      <c r="E63" s="13">
        <v>258248</v>
      </c>
      <c r="F63" s="46">
        <v>270900</v>
      </c>
      <c r="G63" s="51">
        <f t="shared" si="0"/>
        <v>-12652</v>
      </c>
      <c r="H63" s="11"/>
      <c r="I63" s="13">
        <v>130783</v>
      </c>
      <c r="J63" s="25" t="s">
        <v>169</v>
      </c>
    </row>
    <row r="64" spans="2:10" x14ac:dyDescent="0.2">
      <c r="B64" s="24">
        <v>315</v>
      </c>
      <c r="C64" s="12" t="s">
        <v>36</v>
      </c>
      <c r="D64" s="11">
        <v>301027</v>
      </c>
      <c r="E64" s="13">
        <v>18509838</v>
      </c>
      <c r="F64" s="46">
        <v>19263781</v>
      </c>
      <c r="G64" s="51">
        <f t="shared" si="0"/>
        <v>-753943</v>
      </c>
      <c r="H64" s="11"/>
      <c r="I64" s="13">
        <v>260241</v>
      </c>
      <c r="J64" s="25" t="s">
        <v>162</v>
      </c>
    </row>
    <row r="65" spans="2:10" x14ac:dyDescent="0.2">
      <c r="B65" s="24">
        <v>315</v>
      </c>
      <c r="C65" s="12" t="s">
        <v>37</v>
      </c>
      <c r="D65" s="11">
        <v>305025</v>
      </c>
      <c r="E65" s="13">
        <v>1878337</v>
      </c>
      <c r="F65" s="46">
        <v>1956915</v>
      </c>
      <c r="G65" s="51">
        <f t="shared" si="0"/>
        <v>-78578</v>
      </c>
      <c r="H65" s="11"/>
      <c r="I65" s="13">
        <v>182873</v>
      </c>
      <c r="J65" s="25" t="s">
        <v>162</v>
      </c>
    </row>
    <row r="66" spans="2:10" s="9" customFormat="1" x14ac:dyDescent="0.2">
      <c r="B66" s="24">
        <v>315</v>
      </c>
      <c r="C66" s="12" t="s">
        <v>91</v>
      </c>
      <c r="D66" s="11">
        <v>376071</v>
      </c>
      <c r="E66" s="13">
        <v>339671</v>
      </c>
      <c r="F66" s="46">
        <v>347079</v>
      </c>
      <c r="G66" s="51">
        <f t="shared" si="0"/>
        <v>-7408</v>
      </c>
      <c r="H66" s="11"/>
      <c r="I66" s="13">
        <v>102576</v>
      </c>
      <c r="J66" s="25" t="s">
        <v>162</v>
      </c>
    </row>
    <row r="67" spans="2:10" x14ac:dyDescent="0.2">
      <c r="B67" s="24">
        <v>316</v>
      </c>
      <c r="C67" s="12" t="s">
        <v>38</v>
      </c>
      <c r="D67" s="11">
        <v>301031</v>
      </c>
      <c r="E67" s="13">
        <f>8210873+74905</f>
        <v>8285778</v>
      </c>
      <c r="F67" s="46">
        <f>8675151+28646</f>
        <v>8703797</v>
      </c>
      <c r="G67" s="51">
        <f t="shared" si="0"/>
        <v>-418019</v>
      </c>
      <c r="H67" s="11"/>
      <c r="I67" s="13">
        <v>-414383</v>
      </c>
      <c r="J67" s="25" t="s">
        <v>163</v>
      </c>
    </row>
    <row r="68" spans="2:10" x14ac:dyDescent="0.2">
      <c r="B68" s="24">
        <v>316</v>
      </c>
      <c r="C68" s="12" t="s">
        <v>39</v>
      </c>
      <c r="D68" s="11">
        <v>305029</v>
      </c>
      <c r="E68" s="13">
        <v>1217510</v>
      </c>
      <c r="F68" s="46">
        <v>958604</v>
      </c>
      <c r="G68" s="51">
        <f t="shared" si="0"/>
        <v>258906</v>
      </c>
      <c r="H68" s="11"/>
      <c r="I68" s="13">
        <v>-112170</v>
      </c>
      <c r="J68" s="25" t="s">
        <v>163</v>
      </c>
    </row>
    <row r="69" spans="2:10" s="9" customFormat="1" x14ac:dyDescent="0.2">
      <c r="B69" s="24">
        <v>316</v>
      </c>
      <c r="C69" s="12" t="s">
        <v>92</v>
      </c>
      <c r="D69" s="11">
        <v>376072</v>
      </c>
      <c r="E69" s="13">
        <v>231249</v>
      </c>
      <c r="F69" s="46">
        <v>184301</v>
      </c>
      <c r="G69" s="51">
        <f t="shared" si="0"/>
        <v>46948</v>
      </c>
      <c r="H69" s="11"/>
      <c r="I69" s="13">
        <v>73848</v>
      </c>
      <c r="J69" s="25" t="s">
        <v>163</v>
      </c>
    </row>
    <row r="70" spans="2:10" x14ac:dyDescent="0.2">
      <c r="B70" s="24">
        <v>317</v>
      </c>
      <c r="C70" s="12" t="s">
        <v>40</v>
      </c>
      <c r="D70" s="11">
        <v>301053</v>
      </c>
      <c r="E70" s="13">
        <f>27336706+468787+96017</f>
        <v>27901510</v>
      </c>
      <c r="F70" s="46">
        <f>26807700+404265</f>
        <v>27211965</v>
      </c>
      <c r="G70" s="51">
        <f t="shared" si="0"/>
        <v>689545</v>
      </c>
      <c r="H70" s="11"/>
      <c r="I70" s="13">
        <v>1063321</v>
      </c>
      <c r="J70" s="25" t="s">
        <v>186</v>
      </c>
    </row>
    <row r="71" spans="2:10" x14ac:dyDescent="0.2">
      <c r="B71" s="24">
        <v>317</v>
      </c>
      <c r="C71" s="12" t="s">
        <v>56</v>
      </c>
      <c r="D71" s="11">
        <v>301054</v>
      </c>
      <c r="E71" s="13">
        <f>8632723+215995</f>
        <v>8848718</v>
      </c>
      <c r="F71" s="46">
        <f>8043478+244402</f>
        <v>8287880</v>
      </c>
      <c r="G71" s="51">
        <f t="shared" si="0"/>
        <v>560838</v>
      </c>
      <c r="H71" s="11"/>
      <c r="I71" s="13">
        <v>629881</v>
      </c>
      <c r="J71" s="25" t="s">
        <v>186</v>
      </c>
    </row>
    <row r="72" spans="2:10" x14ac:dyDescent="0.2">
      <c r="B72" s="24">
        <v>317</v>
      </c>
      <c r="C72" s="12" t="s">
        <v>41</v>
      </c>
      <c r="D72" s="11">
        <v>305037</v>
      </c>
      <c r="E72" s="13">
        <v>3550715</v>
      </c>
      <c r="F72" s="46">
        <v>3114674</v>
      </c>
      <c r="G72" s="51">
        <f t="shared" si="0"/>
        <v>436041</v>
      </c>
      <c r="H72" s="11"/>
      <c r="I72" s="13">
        <v>719282</v>
      </c>
      <c r="J72" s="25" t="s">
        <v>186</v>
      </c>
    </row>
    <row r="73" spans="2:10" x14ac:dyDescent="0.2">
      <c r="B73" s="24">
        <v>317</v>
      </c>
      <c r="C73" s="12" t="s">
        <v>93</v>
      </c>
      <c r="D73" s="11">
        <v>376073</v>
      </c>
      <c r="E73" s="13">
        <v>272319</v>
      </c>
      <c r="F73" s="46">
        <v>235288</v>
      </c>
      <c r="G73" s="51">
        <f t="shared" si="0"/>
        <v>37031</v>
      </c>
      <c r="H73" s="11"/>
      <c r="I73" s="13">
        <v>127429</v>
      </c>
      <c r="J73" s="25" t="s">
        <v>186</v>
      </c>
    </row>
    <row r="74" spans="2:10" x14ac:dyDescent="0.2">
      <c r="B74" s="24">
        <v>319</v>
      </c>
      <c r="C74" s="12" t="s">
        <v>42</v>
      </c>
      <c r="D74" s="11">
        <v>301037</v>
      </c>
      <c r="E74" s="13">
        <v>8486270</v>
      </c>
      <c r="F74" s="46">
        <v>8605312</v>
      </c>
      <c r="G74" s="51">
        <f t="shared" si="0"/>
        <v>-119042</v>
      </c>
      <c r="H74" s="11"/>
      <c r="I74" s="13">
        <v>519013</v>
      </c>
      <c r="J74" s="25" t="s">
        <v>164</v>
      </c>
    </row>
    <row r="75" spans="2:10" x14ac:dyDescent="0.2">
      <c r="B75" s="24">
        <v>319</v>
      </c>
      <c r="C75" s="12" t="s">
        <v>43</v>
      </c>
      <c r="D75" s="11">
        <v>305033</v>
      </c>
      <c r="E75" s="13">
        <v>1222196</v>
      </c>
      <c r="F75" s="46">
        <v>1061943</v>
      </c>
      <c r="G75" s="51">
        <f t="shared" si="0"/>
        <v>160253</v>
      </c>
      <c r="H75" s="11"/>
      <c r="I75" s="13">
        <v>173458</v>
      </c>
      <c r="J75" s="25" t="s">
        <v>164</v>
      </c>
    </row>
    <row r="76" spans="2:10" s="9" customFormat="1" x14ac:dyDescent="0.2">
      <c r="B76" s="24">
        <v>319</v>
      </c>
      <c r="C76" s="12" t="s">
        <v>94</v>
      </c>
      <c r="D76" s="11">
        <v>376074</v>
      </c>
      <c r="E76" s="13">
        <v>191454</v>
      </c>
      <c r="F76" s="46">
        <v>202126</v>
      </c>
      <c r="G76" s="51">
        <f t="shared" si="0"/>
        <v>-10672</v>
      </c>
      <c r="H76" s="11"/>
      <c r="I76" s="13">
        <v>42959</v>
      </c>
      <c r="J76" s="25" t="s">
        <v>164</v>
      </c>
    </row>
    <row r="77" spans="2:10" x14ac:dyDescent="0.2">
      <c r="B77" s="24">
        <v>320</v>
      </c>
      <c r="C77" s="12" t="s">
        <v>44</v>
      </c>
      <c r="D77" s="11">
        <v>301033</v>
      </c>
      <c r="E77" s="13">
        <f>6878061+67605</f>
        <v>6945666</v>
      </c>
      <c r="F77" s="46">
        <f>7231362+17566</f>
        <v>7248928</v>
      </c>
      <c r="G77" s="51">
        <f t="shared" si="0"/>
        <v>-303262</v>
      </c>
      <c r="H77" s="11"/>
      <c r="I77" s="13">
        <v>65536</v>
      </c>
      <c r="J77" s="25" t="s">
        <v>165</v>
      </c>
    </row>
    <row r="78" spans="2:10" x14ac:dyDescent="0.2">
      <c r="B78" s="24">
        <v>320</v>
      </c>
      <c r="C78" s="12" t="s">
        <v>54</v>
      </c>
      <c r="D78" s="11">
        <v>305031</v>
      </c>
      <c r="E78" s="13">
        <v>1513644</v>
      </c>
      <c r="F78" s="46">
        <v>1290752</v>
      </c>
      <c r="G78" s="51">
        <f t="shared" si="0"/>
        <v>222892</v>
      </c>
      <c r="H78" s="11"/>
      <c r="I78" s="13">
        <v>64274</v>
      </c>
      <c r="J78" s="25" t="s">
        <v>165</v>
      </c>
    </row>
    <row r="79" spans="2:10" s="9" customFormat="1" x14ac:dyDescent="0.2">
      <c r="B79" s="24">
        <v>320</v>
      </c>
      <c r="C79" s="12" t="s">
        <v>100</v>
      </c>
      <c r="D79" s="11">
        <v>376075</v>
      </c>
      <c r="E79" s="13">
        <v>252063</v>
      </c>
      <c r="F79" s="46">
        <v>211572</v>
      </c>
      <c r="G79" s="51">
        <f t="shared" si="0"/>
        <v>40491</v>
      </c>
      <c r="H79" s="11"/>
      <c r="I79" s="13">
        <v>175188</v>
      </c>
      <c r="J79" s="25" t="s">
        <v>165</v>
      </c>
    </row>
    <row r="80" spans="2:10" x14ac:dyDescent="0.2">
      <c r="B80" s="24">
        <v>321</v>
      </c>
      <c r="C80" s="12" t="s">
        <v>45</v>
      </c>
      <c r="D80" s="11">
        <v>301039</v>
      </c>
      <c r="E80" s="13">
        <v>15530992</v>
      </c>
      <c r="F80" s="46">
        <v>15886706</v>
      </c>
      <c r="G80" s="51">
        <f t="shared" si="0"/>
        <v>-355714</v>
      </c>
      <c r="H80" s="11"/>
      <c r="I80" s="13">
        <v>242212</v>
      </c>
      <c r="J80" s="25" t="s">
        <v>166</v>
      </c>
    </row>
    <row r="81" spans="2:12" x14ac:dyDescent="0.2">
      <c r="B81" s="24">
        <v>321</v>
      </c>
      <c r="C81" s="12" t="s">
        <v>46</v>
      </c>
      <c r="D81" s="11">
        <v>301042</v>
      </c>
      <c r="E81" s="13">
        <v>15773762</v>
      </c>
      <c r="F81" s="46">
        <v>15907204</v>
      </c>
      <c r="G81" s="51">
        <f t="shared" si="0"/>
        <v>-133442</v>
      </c>
      <c r="H81" s="11"/>
      <c r="I81" s="13">
        <v>340017</v>
      </c>
      <c r="J81" s="25" t="s">
        <v>166</v>
      </c>
    </row>
    <row r="82" spans="2:12" x14ac:dyDescent="0.2">
      <c r="B82" s="24">
        <v>321</v>
      </c>
      <c r="C82" s="12" t="s">
        <v>47</v>
      </c>
      <c r="D82" s="11">
        <v>305035</v>
      </c>
      <c r="E82" s="13">
        <v>2654866</v>
      </c>
      <c r="F82" s="46">
        <v>2733934</v>
      </c>
      <c r="G82" s="51">
        <f t="shared" si="0"/>
        <v>-79068</v>
      </c>
      <c r="H82" s="11"/>
      <c r="I82" s="13">
        <v>651080</v>
      </c>
      <c r="J82" s="25" t="s">
        <v>166</v>
      </c>
    </row>
    <row r="83" spans="2:12" s="9" customFormat="1" x14ac:dyDescent="0.2">
      <c r="B83" s="24">
        <v>321</v>
      </c>
      <c r="C83" s="12" t="s">
        <v>95</v>
      </c>
      <c r="D83" s="11">
        <v>376076</v>
      </c>
      <c r="E83" s="13">
        <v>256099</v>
      </c>
      <c r="F83" s="46">
        <v>227154</v>
      </c>
      <c r="G83" s="51">
        <f t="shared" si="0"/>
        <v>28945</v>
      </c>
      <c r="H83" s="11"/>
      <c r="I83" s="13">
        <v>48329</v>
      </c>
      <c r="J83" s="25" t="s">
        <v>166</v>
      </c>
    </row>
    <row r="84" spans="2:12" x14ac:dyDescent="0.2">
      <c r="B84" s="24">
        <v>322</v>
      </c>
      <c r="C84" s="12" t="s">
        <v>66</v>
      </c>
      <c r="D84" s="11">
        <v>301055</v>
      </c>
      <c r="E84" s="13">
        <f>29816838+36488</f>
        <v>29853326</v>
      </c>
      <c r="F84" s="46">
        <f>30137737+31056</f>
        <v>30168793</v>
      </c>
      <c r="G84" s="51">
        <f t="shared" si="0"/>
        <v>-315467</v>
      </c>
      <c r="H84" s="11"/>
      <c r="I84" s="13">
        <v>-715317</v>
      </c>
      <c r="J84" s="25" t="s">
        <v>167</v>
      </c>
    </row>
    <row r="85" spans="2:12" x14ac:dyDescent="0.2">
      <c r="B85" s="24">
        <v>322</v>
      </c>
      <c r="C85" s="12" t="s">
        <v>67</v>
      </c>
      <c r="D85" s="11">
        <v>305051</v>
      </c>
      <c r="E85" s="13">
        <v>5002008</v>
      </c>
      <c r="F85" s="46">
        <v>4710290</v>
      </c>
      <c r="G85" s="51">
        <f t="shared" si="0"/>
        <v>291718</v>
      </c>
      <c r="H85" s="11"/>
      <c r="I85" s="13">
        <v>512738</v>
      </c>
      <c r="J85" s="25" t="s">
        <v>167</v>
      </c>
    </row>
    <row r="86" spans="2:12" s="9" customFormat="1" x14ac:dyDescent="0.2">
      <c r="B86" s="24">
        <v>322</v>
      </c>
      <c r="C86" s="12" t="s">
        <v>96</v>
      </c>
      <c r="D86" s="11">
        <v>376077</v>
      </c>
      <c r="E86" s="13">
        <v>401992</v>
      </c>
      <c r="F86" s="46">
        <v>436915</v>
      </c>
      <c r="G86" s="51">
        <f t="shared" si="0"/>
        <v>-34923</v>
      </c>
      <c r="H86" s="11"/>
      <c r="I86" s="13">
        <v>338431</v>
      </c>
      <c r="J86" s="25" t="s">
        <v>167</v>
      </c>
    </row>
    <row r="87" spans="2:12" x14ac:dyDescent="0.2">
      <c r="B87" s="24">
        <v>324</v>
      </c>
      <c r="C87" s="12" t="s">
        <v>48</v>
      </c>
      <c r="D87" s="11">
        <v>301059</v>
      </c>
      <c r="E87" s="13">
        <f>8662009+65218</f>
        <v>8727227</v>
      </c>
      <c r="F87" s="46">
        <f>8303848+14952</f>
        <v>8318800</v>
      </c>
      <c r="G87" s="51">
        <f t="shared" si="0"/>
        <v>408427</v>
      </c>
      <c r="H87" s="11" t="s">
        <v>128</v>
      </c>
      <c r="I87" s="13">
        <v>473773</v>
      </c>
      <c r="J87" s="113" t="s">
        <v>168</v>
      </c>
      <c r="L87" s="9"/>
    </row>
    <row r="88" spans="2:12" x14ac:dyDescent="0.2">
      <c r="B88" s="24">
        <v>324</v>
      </c>
      <c r="C88" s="12" t="s">
        <v>49</v>
      </c>
      <c r="D88" s="11">
        <v>305053</v>
      </c>
      <c r="E88" s="13">
        <v>2150987</v>
      </c>
      <c r="F88" s="46">
        <v>1340948</v>
      </c>
      <c r="G88" s="51">
        <f t="shared" si="0"/>
        <v>810039</v>
      </c>
      <c r="H88" s="11" t="s">
        <v>128</v>
      </c>
      <c r="I88" s="13">
        <v>738053</v>
      </c>
      <c r="J88" s="114"/>
      <c r="L88" s="9"/>
    </row>
    <row r="89" spans="2:12" s="9" customFormat="1" x14ac:dyDescent="0.2">
      <c r="B89" s="24">
        <v>324</v>
      </c>
      <c r="C89" s="12" t="s">
        <v>97</v>
      </c>
      <c r="D89" s="11">
        <v>376078</v>
      </c>
      <c r="E89" s="13">
        <v>325013</v>
      </c>
      <c r="F89" s="46">
        <v>200219</v>
      </c>
      <c r="G89" s="51">
        <f t="shared" si="0"/>
        <v>124794</v>
      </c>
      <c r="H89" s="11" t="s">
        <v>128</v>
      </c>
      <c r="I89" s="13">
        <v>94675</v>
      </c>
      <c r="J89" s="115"/>
    </row>
    <row r="90" spans="2:12" x14ac:dyDescent="0.2">
      <c r="B90" s="24">
        <v>325</v>
      </c>
      <c r="C90" s="12" t="s">
        <v>50</v>
      </c>
      <c r="D90" s="11">
        <v>378001</v>
      </c>
      <c r="E90" s="13">
        <v>8707635</v>
      </c>
      <c r="F90" s="46">
        <v>8700806</v>
      </c>
      <c r="G90" s="51">
        <f t="shared" si="0"/>
        <v>6829</v>
      </c>
      <c r="H90" s="11"/>
      <c r="I90" s="13">
        <v>22886</v>
      </c>
      <c r="J90" s="25" t="s">
        <v>180</v>
      </c>
    </row>
    <row r="91" spans="2:12" x14ac:dyDescent="0.2">
      <c r="B91" s="24">
        <v>102</v>
      </c>
      <c r="C91" s="12" t="s">
        <v>76</v>
      </c>
      <c r="D91" s="11" t="s">
        <v>72</v>
      </c>
      <c r="E91" s="13">
        <v>10601531</v>
      </c>
      <c r="F91" s="46">
        <v>10720939</v>
      </c>
      <c r="G91" s="51">
        <f>E91-F91</f>
        <v>-119408</v>
      </c>
      <c r="H91" s="11"/>
      <c r="I91" s="13">
        <v>4532005</v>
      </c>
      <c r="J91" s="25" t="s">
        <v>172</v>
      </c>
    </row>
    <row r="92" spans="2:12" s="9" customFormat="1" x14ac:dyDescent="0.2">
      <c r="B92" s="24">
        <v>104</v>
      </c>
      <c r="C92" s="12" t="s">
        <v>101</v>
      </c>
      <c r="D92" s="11" t="s">
        <v>102</v>
      </c>
      <c r="E92" s="13">
        <v>1083739</v>
      </c>
      <c r="F92" s="46">
        <v>1589878</v>
      </c>
      <c r="G92" s="51">
        <f t="shared" ref="G92:G135" si="1">E92-F92</f>
        <v>-506139</v>
      </c>
      <c r="H92" s="11" t="s">
        <v>128</v>
      </c>
      <c r="I92" s="13">
        <v>-172548</v>
      </c>
      <c r="J92" s="25" t="s">
        <v>173</v>
      </c>
    </row>
    <row r="93" spans="2:12" x14ac:dyDescent="0.2">
      <c r="B93" s="24">
        <v>110</v>
      </c>
      <c r="C93" s="12" t="s">
        <v>189</v>
      </c>
      <c r="D93" s="11" t="s">
        <v>72</v>
      </c>
      <c r="E93" s="13">
        <v>16175544</v>
      </c>
      <c r="F93" s="46">
        <v>10621844</v>
      </c>
      <c r="G93" s="51">
        <f t="shared" si="1"/>
        <v>5553700</v>
      </c>
      <c r="H93" s="11"/>
      <c r="I93" s="13">
        <v>3065260</v>
      </c>
      <c r="J93" s="116" t="s">
        <v>226</v>
      </c>
    </row>
    <row r="94" spans="2:12" s="9" customFormat="1" ht="25.5" x14ac:dyDescent="0.2">
      <c r="B94" s="24">
        <v>110</v>
      </c>
      <c r="C94" s="18" t="s">
        <v>190</v>
      </c>
      <c r="D94" s="38" t="s">
        <v>72</v>
      </c>
      <c r="E94" s="13">
        <v>9991659</v>
      </c>
      <c r="F94" s="46">
        <v>8383257</v>
      </c>
      <c r="G94" s="51">
        <f t="shared" si="1"/>
        <v>1608402</v>
      </c>
      <c r="H94" s="11"/>
      <c r="I94" s="13">
        <v>2167018</v>
      </c>
      <c r="J94" s="117"/>
    </row>
    <row r="95" spans="2:12" x14ac:dyDescent="0.2">
      <c r="B95" s="24">
        <v>110</v>
      </c>
      <c r="C95" s="17" t="s">
        <v>191</v>
      </c>
      <c r="D95" s="11"/>
      <c r="E95" s="13"/>
      <c r="F95" s="46">
        <v>-790000</v>
      </c>
      <c r="G95" s="51">
        <f>E95+F95</f>
        <v>-790000</v>
      </c>
      <c r="H95" s="11"/>
      <c r="I95" s="13">
        <v>-291018</v>
      </c>
      <c r="J95" s="117"/>
    </row>
    <row r="96" spans="2:12" s="9" customFormat="1" x14ac:dyDescent="0.2">
      <c r="B96" s="24">
        <v>110</v>
      </c>
      <c r="C96" s="17" t="s">
        <v>192</v>
      </c>
      <c r="D96" s="38" t="s">
        <v>120</v>
      </c>
      <c r="E96" s="13">
        <v>991493</v>
      </c>
      <c r="F96" s="46">
        <v>888785</v>
      </c>
      <c r="G96" s="51">
        <f t="shared" si="1"/>
        <v>102708</v>
      </c>
      <c r="H96" s="11"/>
      <c r="I96" s="13">
        <v>947874</v>
      </c>
      <c r="J96" s="118"/>
    </row>
    <row r="97" spans="2:10" x14ac:dyDescent="0.2">
      <c r="B97" s="24">
        <v>109</v>
      </c>
      <c r="C97" s="12" t="s">
        <v>193</v>
      </c>
      <c r="D97" s="37" t="s">
        <v>73</v>
      </c>
      <c r="E97" s="13">
        <v>6832542</v>
      </c>
      <c r="F97" s="46">
        <v>5541124</v>
      </c>
      <c r="G97" s="51">
        <f t="shared" si="1"/>
        <v>1291418</v>
      </c>
      <c r="H97" s="11" t="s">
        <v>128</v>
      </c>
      <c r="I97" s="13">
        <v>1016514</v>
      </c>
      <c r="J97" s="25" t="s">
        <v>184</v>
      </c>
    </row>
    <row r="98" spans="2:10" s="9" customFormat="1" x14ac:dyDescent="0.2">
      <c r="B98" s="24">
        <v>109</v>
      </c>
      <c r="C98" s="12" t="s">
        <v>194</v>
      </c>
      <c r="D98" s="37"/>
      <c r="E98" s="13">
        <f>-1300743</f>
        <v>-1300743</v>
      </c>
      <c r="F98" s="46">
        <v>-1705424</v>
      </c>
      <c r="G98" s="51">
        <f t="shared" si="1"/>
        <v>404681</v>
      </c>
      <c r="H98" s="11" t="s">
        <v>128</v>
      </c>
      <c r="I98" s="13"/>
      <c r="J98" s="25" t="s">
        <v>184</v>
      </c>
    </row>
    <row r="99" spans="2:10" x14ac:dyDescent="0.2">
      <c r="B99" s="24">
        <v>107</v>
      </c>
      <c r="C99" s="12" t="s">
        <v>74</v>
      </c>
      <c r="D99" s="11">
        <v>375035</v>
      </c>
      <c r="E99" s="13">
        <v>111566</v>
      </c>
      <c r="F99" s="46">
        <v>99097</v>
      </c>
      <c r="G99" s="51">
        <f t="shared" si="1"/>
        <v>12469</v>
      </c>
      <c r="H99" s="11"/>
      <c r="I99" s="13">
        <v>-1044</v>
      </c>
      <c r="J99" s="29" t="s">
        <v>187</v>
      </c>
    </row>
    <row r="100" spans="2:10" s="9" customFormat="1" x14ac:dyDescent="0.2">
      <c r="B100" s="24">
        <v>107</v>
      </c>
      <c r="C100" s="17" t="s">
        <v>121</v>
      </c>
      <c r="D100" s="11"/>
      <c r="E100" s="13">
        <v>53056</v>
      </c>
      <c r="F100" s="46">
        <v>50759</v>
      </c>
      <c r="G100" s="51">
        <f t="shared" si="1"/>
        <v>2297</v>
      </c>
      <c r="H100" s="11"/>
      <c r="I100" s="13">
        <v>-304000</v>
      </c>
      <c r="J100" s="29" t="s">
        <v>187</v>
      </c>
    </row>
    <row r="101" spans="2:10" s="9" customFormat="1" x14ac:dyDescent="0.2">
      <c r="B101" s="24">
        <v>107</v>
      </c>
      <c r="C101" s="17" t="s">
        <v>188</v>
      </c>
      <c r="D101" s="11"/>
      <c r="E101" s="13">
        <v>0</v>
      </c>
      <c r="F101" s="46">
        <v>123000</v>
      </c>
      <c r="G101" s="51">
        <f t="shared" si="1"/>
        <v>-123000</v>
      </c>
      <c r="H101" s="11"/>
      <c r="I101" s="13"/>
      <c r="J101" s="29" t="s">
        <v>171</v>
      </c>
    </row>
    <row r="102" spans="2:10" x14ac:dyDescent="0.2">
      <c r="B102" s="24">
        <v>601</v>
      </c>
      <c r="C102" s="12" t="s">
        <v>53</v>
      </c>
      <c r="D102" s="11">
        <v>306001</v>
      </c>
      <c r="E102" s="14">
        <v>508716</v>
      </c>
      <c r="F102" s="47">
        <v>134328</v>
      </c>
      <c r="G102" s="51">
        <f>SUM(E102-F102)</f>
        <v>374388</v>
      </c>
      <c r="H102" s="11" t="s">
        <v>128</v>
      </c>
      <c r="I102" s="13">
        <v>207748</v>
      </c>
      <c r="J102" s="30" t="s">
        <v>171</v>
      </c>
    </row>
    <row r="103" spans="2:10" ht="22.5" customHeight="1" x14ac:dyDescent="0.2">
      <c r="B103" s="40"/>
      <c r="C103" s="41" t="s">
        <v>111</v>
      </c>
      <c r="D103" s="11"/>
      <c r="E103" s="13"/>
      <c r="F103" s="46"/>
      <c r="G103" s="51"/>
      <c r="H103" s="11"/>
      <c r="I103" s="13"/>
      <c r="J103" s="25"/>
    </row>
    <row r="104" spans="2:10" s="9" customFormat="1" ht="14.25" customHeight="1" x14ac:dyDescent="0.2">
      <c r="B104" s="39">
        <v>605</v>
      </c>
      <c r="C104" s="18" t="s">
        <v>112</v>
      </c>
      <c r="D104" s="11">
        <v>507001</v>
      </c>
      <c r="E104" s="13">
        <v>-1497870</v>
      </c>
      <c r="F104" s="46">
        <v>-2075793</v>
      </c>
      <c r="G104" s="51">
        <f t="shared" si="1"/>
        <v>577923</v>
      </c>
      <c r="H104" s="11"/>
      <c r="I104" s="13">
        <v>851494</v>
      </c>
      <c r="J104" s="116" t="s">
        <v>227</v>
      </c>
    </row>
    <row r="105" spans="2:10" s="9" customFormat="1" ht="27" customHeight="1" x14ac:dyDescent="0.2">
      <c r="B105" s="39">
        <v>605</v>
      </c>
      <c r="C105" s="18" t="s">
        <v>196</v>
      </c>
      <c r="D105" s="11">
        <v>520001</v>
      </c>
      <c r="E105" s="13">
        <v>13760010</v>
      </c>
      <c r="F105" s="46">
        <v>15477328</v>
      </c>
      <c r="G105" s="51">
        <f t="shared" si="1"/>
        <v>-1717318</v>
      </c>
      <c r="H105" s="11"/>
      <c r="I105" s="13">
        <v>712346</v>
      </c>
      <c r="J105" s="119"/>
    </row>
    <row r="106" spans="2:10" s="9" customFormat="1" ht="22.5" customHeight="1" x14ac:dyDescent="0.2">
      <c r="B106" s="39">
        <v>605</v>
      </c>
      <c r="C106" s="18" t="s">
        <v>113</v>
      </c>
      <c r="D106" s="11">
        <v>521001</v>
      </c>
      <c r="E106" s="13">
        <v>50828365</v>
      </c>
      <c r="F106" s="46">
        <v>48827147</v>
      </c>
      <c r="G106" s="51">
        <f t="shared" si="1"/>
        <v>2001218</v>
      </c>
      <c r="H106" s="11"/>
      <c r="I106" s="13">
        <v>955171</v>
      </c>
      <c r="J106" s="119"/>
    </row>
    <row r="107" spans="2:10" s="9" customFormat="1" ht="14.25" customHeight="1" x14ac:dyDescent="0.2">
      <c r="B107" s="39">
        <v>605</v>
      </c>
      <c r="C107" s="18" t="s">
        <v>197</v>
      </c>
      <c r="D107" s="11">
        <v>522001</v>
      </c>
      <c r="E107" s="13">
        <v>40914140</v>
      </c>
      <c r="F107" s="46">
        <v>41598868</v>
      </c>
      <c r="G107" s="51">
        <f t="shared" si="1"/>
        <v>-684728</v>
      </c>
      <c r="H107" s="11"/>
      <c r="I107" s="13">
        <v>716227</v>
      </c>
      <c r="J107" s="119"/>
    </row>
    <row r="108" spans="2:10" s="9" customFormat="1" ht="25.5" customHeight="1" x14ac:dyDescent="0.2">
      <c r="B108" s="39">
        <v>605</v>
      </c>
      <c r="C108" s="18" t="s">
        <v>114</v>
      </c>
      <c r="D108" s="11">
        <v>523001</v>
      </c>
      <c r="E108" s="13">
        <v>14492680</v>
      </c>
      <c r="F108" s="46">
        <v>15200776</v>
      </c>
      <c r="G108" s="51">
        <f t="shared" si="1"/>
        <v>-708096</v>
      </c>
      <c r="H108" s="11"/>
      <c r="I108" s="13">
        <v>348848</v>
      </c>
      <c r="J108" s="119"/>
    </row>
    <row r="109" spans="2:10" s="9" customFormat="1" ht="14.25" customHeight="1" x14ac:dyDescent="0.2">
      <c r="B109" s="39">
        <v>605</v>
      </c>
      <c r="C109" s="18" t="s">
        <v>115</v>
      </c>
      <c r="D109" s="11">
        <v>524001</v>
      </c>
      <c r="E109" s="13">
        <v>3398060</v>
      </c>
      <c r="F109" s="46">
        <v>1408082</v>
      </c>
      <c r="G109" s="51">
        <f t="shared" si="1"/>
        <v>1989978</v>
      </c>
      <c r="H109" s="11"/>
      <c r="I109" s="13">
        <v>-6382</v>
      </c>
      <c r="J109" s="119"/>
    </row>
    <row r="110" spans="2:10" s="9" customFormat="1" ht="15.75" customHeight="1" x14ac:dyDescent="0.2">
      <c r="B110" s="39">
        <v>605</v>
      </c>
      <c r="C110" s="18" t="s">
        <v>198</v>
      </c>
      <c r="D110" s="11">
        <v>535050</v>
      </c>
      <c r="E110" s="13">
        <v>0</v>
      </c>
      <c r="F110" s="46">
        <v>3954</v>
      </c>
      <c r="G110" s="51">
        <f t="shared" si="1"/>
        <v>-3954</v>
      </c>
      <c r="H110" s="11"/>
      <c r="I110" s="13">
        <v>0</v>
      </c>
      <c r="J110" s="119"/>
    </row>
    <row r="111" spans="2:10" s="9" customFormat="1" ht="26.25" customHeight="1" x14ac:dyDescent="0.2">
      <c r="B111" s="39">
        <v>605</v>
      </c>
      <c r="C111" s="18" t="s">
        <v>116</v>
      </c>
      <c r="D111" s="11">
        <v>542001</v>
      </c>
      <c r="E111" s="13">
        <v>238800</v>
      </c>
      <c r="F111" s="46">
        <v>859226</v>
      </c>
      <c r="G111" s="51">
        <f t="shared" si="1"/>
        <v>-620426</v>
      </c>
      <c r="H111" s="11"/>
      <c r="I111" s="13">
        <v>-79404</v>
      </c>
      <c r="J111" s="119"/>
    </row>
    <row r="112" spans="2:10" s="9" customFormat="1" ht="26.25" customHeight="1" x14ac:dyDescent="0.2">
      <c r="B112" s="39">
        <v>605</v>
      </c>
      <c r="C112" s="18" t="s">
        <v>117</v>
      </c>
      <c r="D112" s="11">
        <v>553050</v>
      </c>
      <c r="E112" s="13">
        <v>107260</v>
      </c>
      <c r="F112" s="46">
        <v>44673</v>
      </c>
      <c r="G112" s="51">
        <f t="shared" si="1"/>
        <v>62587</v>
      </c>
      <c r="H112" s="11"/>
      <c r="I112" s="13">
        <v>10193</v>
      </c>
      <c r="J112" s="119"/>
    </row>
    <row r="113" spans="2:10" ht="28.5" customHeight="1" x14ac:dyDescent="0.2">
      <c r="B113" s="28">
        <v>605</v>
      </c>
      <c r="C113" s="18" t="s">
        <v>118</v>
      </c>
      <c r="D113" s="11">
        <v>572001</v>
      </c>
      <c r="E113" s="13">
        <v>5179199</v>
      </c>
      <c r="F113" s="46">
        <v>4369227</v>
      </c>
      <c r="G113" s="51">
        <f t="shared" si="1"/>
        <v>809972</v>
      </c>
      <c r="H113" s="11"/>
      <c r="I113" s="13">
        <v>1554585</v>
      </c>
      <c r="J113" s="119"/>
    </row>
    <row r="114" spans="2:10" s="9" customFormat="1" ht="28.5" customHeight="1" x14ac:dyDescent="0.2">
      <c r="B114" s="28">
        <v>605</v>
      </c>
      <c r="C114" s="18" t="s">
        <v>123</v>
      </c>
      <c r="D114" s="11"/>
      <c r="E114" s="13"/>
      <c r="F114" s="46"/>
      <c r="G114" s="51">
        <f t="shared" si="1"/>
        <v>0</v>
      </c>
      <c r="H114" s="11"/>
      <c r="I114" s="13">
        <v>-1081088</v>
      </c>
      <c r="J114" s="119"/>
    </row>
    <row r="115" spans="2:10" s="9" customFormat="1" ht="28.5" customHeight="1" x14ac:dyDescent="0.2">
      <c r="B115" s="24">
        <v>605</v>
      </c>
      <c r="C115" s="18" t="s">
        <v>124</v>
      </c>
      <c r="D115" s="11" t="s">
        <v>125</v>
      </c>
      <c r="E115" s="13">
        <v>-92045</v>
      </c>
      <c r="F115" s="46">
        <v>955248</v>
      </c>
      <c r="G115" s="51">
        <f t="shared" si="1"/>
        <v>-1047293</v>
      </c>
      <c r="H115" s="11"/>
      <c r="I115" s="13">
        <v>-627584</v>
      </c>
      <c r="J115" s="120"/>
    </row>
    <row r="116" spans="2:10" s="9" customFormat="1" ht="17.25" customHeight="1" x14ac:dyDescent="0.2">
      <c r="B116" s="24">
        <v>612</v>
      </c>
      <c r="C116" s="12" t="s">
        <v>51</v>
      </c>
      <c r="D116" s="11">
        <v>308005</v>
      </c>
      <c r="E116" s="13">
        <v>10231677</v>
      </c>
      <c r="F116" s="46">
        <v>9014564</v>
      </c>
      <c r="G116" s="51">
        <f t="shared" ref="G116:G121" si="2">E116-F116</f>
        <v>1217113</v>
      </c>
      <c r="H116" s="11"/>
      <c r="I116" s="13">
        <v>1416324</v>
      </c>
      <c r="J116" s="25" t="s">
        <v>183</v>
      </c>
    </row>
    <row r="117" spans="2:10" s="9" customFormat="1" ht="15" customHeight="1" x14ac:dyDescent="0.2">
      <c r="B117" s="24">
        <v>612</v>
      </c>
      <c r="C117" s="12" t="s">
        <v>52</v>
      </c>
      <c r="D117" s="11">
        <v>523005</v>
      </c>
      <c r="E117" s="13">
        <v>19487064</v>
      </c>
      <c r="F117" s="46">
        <v>20493590</v>
      </c>
      <c r="G117" s="51">
        <f t="shared" si="2"/>
        <v>-1006526</v>
      </c>
      <c r="H117" s="11"/>
      <c r="I117" s="13">
        <v>858151</v>
      </c>
      <c r="J117" s="25" t="s">
        <v>183</v>
      </c>
    </row>
    <row r="118" spans="2:10" s="9" customFormat="1" ht="15" customHeight="1" x14ac:dyDescent="0.2">
      <c r="B118" s="24">
        <v>612</v>
      </c>
      <c r="C118" s="17" t="s">
        <v>68</v>
      </c>
      <c r="D118" s="11">
        <v>301061</v>
      </c>
      <c r="E118" s="13">
        <v>2212329</v>
      </c>
      <c r="F118" s="46">
        <v>2373219</v>
      </c>
      <c r="G118" s="51">
        <f t="shared" si="2"/>
        <v>-160890</v>
      </c>
      <c r="H118" s="11"/>
      <c r="I118" s="13">
        <v>10263</v>
      </c>
      <c r="J118" s="25" t="s">
        <v>183</v>
      </c>
    </row>
    <row r="119" spans="2:10" s="9" customFormat="1" ht="18.75" customHeight="1" x14ac:dyDescent="0.2">
      <c r="B119" s="24">
        <v>612</v>
      </c>
      <c r="C119" s="17" t="s">
        <v>181</v>
      </c>
      <c r="D119" s="11">
        <v>523006</v>
      </c>
      <c r="E119" s="13">
        <v>0</v>
      </c>
      <c r="F119" s="46">
        <v>-60013</v>
      </c>
      <c r="G119" s="51">
        <f t="shared" si="2"/>
        <v>60013</v>
      </c>
      <c r="H119" s="11"/>
      <c r="I119" s="13">
        <v>0</v>
      </c>
      <c r="J119" s="25" t="s">
        <v>183</v>
      </c>
    </row>
    <row r="120" spans="2:10" s="9" customFormat="1" ht="15" customHeight="1" x14ac:dyDescent="0.2">
      <c r="B120" s="24">
        <v>612</v>
      </c>
      <c r="C120" s="17" t="s">
        <v>182</v>
      </c>
      <c r="D120" s="11">
        <v>523007</v>
      </c>
      <c r="E120" s="13">
        <v>0</v>
      </c>
      <c r="F120" s="46">
        <v>-1356895</v>
      </c>
      <c r="G120" s="51">
        <f t="shared" si="2"/>
        <v>1356895</v>
      </c>
      <c r="H120" s="11"/>
      <c r="I120" s="13">
        <v>0</v>
      </c>
      <c r="J120" s="25" t="s">
        <v>183</v>
      </c>
    </row>
    <row r="121" spans="2:10" s="9" customFormat="1" ht="19.5" customHeight="1" x14ac:dyDescent="0.2">
      <c r="B121" s="24">
        <v>329</v>
      </c>
      <c r="C121" s="17" t="s">
        <v>69</v>
      </c>
      <c r="D121" s="11">
        <v>346005</v>
      </c>
      <c r="E121" s="13">
        <v>7084498</v>
      </c>
      <c r="F121" s="46">
        <v>6796015</v>
      </c>
      <c r="G121" s="51">
        <f t="shared" si="2"/>
        <v>288483</v>
      </c>
      <c r="H121" s="11"/>
      <c r="I121" s="13">
        <v>1253259</v>
      </c>
      <c r="J121" s="29" t="s">
        <v>174</v>
      </c>
    </row>
    <row r="122" spans="2:10" s="9" customFormat="1" ht="22.5" customHeight="1" x14ac:dyDescent="0.2">
      <c r="B122" s="40">
        <v>608</v>
      </c>
      <c r="C122" s="41" t="s">
        <v>119</v>
      </c>
      <c r="D122" s="11"/>
      <c r="E122" s="13"/>
      <c r="F122" s="46"/>
      <c r="G122" s="52"/>
      <c r="H122" s="11"/>
      <c r="I122" s="13"/>
      <c r="J122" s="25"/>
    </row>
    <row r="123" spans="2:10" x14ac:dyDescent="0.2">
      <c r="B123" s="31">
        <v>608</v>
      </c>
      <c r="C123" s="18" t="s">
        <v>103</v>
      </c>
      <c r="D123" s="38">
        <v>304001</v>
      </c>
      <c r="E123" s="36">
        <v>7086727</v>
      </c>
      <c r="F123" s="48">
        <v>6378341</v>
      </c>
      <c r="G123" s="51">
        <f t="shared" si="1"/>
        <v>708386</v>
      </c>
      <c r="H123" s="11" t="s">
        <v>128</v>
      </c>
      <c r="I123" s="13">
        <v>638913</v>
      </c>
      <c r="J123" s="67" t="s">
        <v>179</v>
      </c>
    </row>
    <row r="124" spans="2:10" s="9" customFormat="1" x14ac:dyDescent="0.2">
      <c r="B124" s="31">
        <v>608</v>
      </c>
      <c r="C124" s="18" t="s">
        <v>104</v>
      </c>
      <c r="D124" s="38">
        <v>304005</v>
      </c>
      <c r="E124" s="36">
        <v>1821719</v>
      </c>
      <c r="F124" s="48">
        <v>1758213</v>
      </c>
      <c r="G124" s="51">
        <f t="shared" si="1"/>
        <v>63506</v>
      </c>
      <c r="H124" s="11" t="s">
        <v>128</v>
      </c>
      <c r="I124" s="13">
        <v>266401</v>
      </c>
      <c r="J124" s="67" t="s">
        <v>179</v>
      </c>
    </row>
    <row r="125" spans="2:10" s="9" customFormat="1" x14ac:dyDescent="0.2">
      <c r="B125" s="31">
        <v>608</v>
      </c>
      <c r="C125" s="18" t="s">
        <v>176</v>
      </c>
      <c r="D125" s="38">
        <v>485001</v>
      </c>
      <c r="E125" s="36">
        <v>15981678</v>
      </c>
      <c r="F125" s="48">
        <v>15589332</v>
      </c>
      <c r="G125" s="51">
        <f t="shared" si="1"/>
        <v>392346</v>
      </c>
      <c r="H125" s="11" t="s">
        <v>128</v>
      </c>
      <c r="I125" s="13">
        <v>955285</v>
      </c>
      <c r="J125" s="67" t="s">
        <v>179</v>
      </c>
    </row>
    <row r="126" spans="2:10" s="9" customFormat="1" x14ac:dyDescent="0.2">
      <c r="B126" s="31">
        <v>608</v>
      </c>
      <c r="C126" s="18" t="s">
        <v>177</v>
      </c>
      <c r="D126" s="38">
        <v>485005</v>
      </c>
      <c r="E126" s="36">
        <v>4292060</v>
      </c>
      <c r="F126" s="48">
        <v>4209358</v>
      </c>
      <c r="G126" s="51">
        <f t="shared" si="1"/>
        <v>82702</v>
      </c>
      <c r="H126" s="11" t="s">
        <v>128</v>
      </c>
      <c r="I126" s="13"/>
      <c r="J126" s="67" t="s">
        <v>179</v>
      </c>
    </row>
    <row r="127" spans="2:10" s="9" customFormat="1" x14ac:dyDescent="0.2">
      <c r="B127" s="31">
        <v>608</v>
      </c>
      <c r="C127" s="18" t="s">
        <v>178</v>
      </c>
      <c r="D127" s="38">
        <v>485008</v>
      </c>
      <c r="E127" s="36">
        <v>0</v>
      </c>
      <c r="F127" s="48">
        <v>10172</v>
      </c>
      <c r="G127" s="51">
        <f t="shared" si="1"/>
        <v>-10172</v>
      </c>
      <c r="H127" s="11" t="s">
        <v>128</v>
      </c>
      <c r="I127" s="13"/>
      <c r="J127" s="67" t="s">
        <v>179</v>
      </c>
    </row>
    <row r="128" spans="2:10" s="9" customFormat="1" ht="25.5" x14ac:dyDescent="0.2">
      <c r="B128" s="31">
        <v>608</v>
      </c>
      <c r="C128" s="18" t="s">
        <v>126</v>
      </c>
      <c r="D128" s="38">
        <v>485012</v>
      </c>
      <c r="E128" s="36">
        <v>0</v>
      </c>
      <c r="F128" s="48">
        <v>0</v>
      </c>
      <c r="G128" s="51">
        <f t="shared" si="1"/>
        <v>0</v>
      </c>
      <c r="H128" s="11" t="s">
        <v>128</v>
      </c>
      <c r="I128" s="13">
        <v>88705</v>
      </c>
      <c r="J128" s="67" t="s">
        <v>179</v>
      </c>
    </row>
    <row r="129" spans="2:10" s="9" customFormat="1" x14ac:dyDescent="0.2">
      <c r="B129" s="31">
        <v>608</v>
      </c>
      <c r="C129" s="18" t="s">
        <v>105</v>
      </c>
      <c r="D129" s="38">
        <v>489001</v>
      </c>
      <c r="E129" s="36">
        <f>7114131+43050</f>
        <v>7157181</v>
      </c>
      <c r="F129" s="48">
        <f>6828394+19288</f>
        <v>6847682</v>
      </c>
      <c r="G129" s="51">
        <f t="shared" si="1"/>
        <v>309499</v>
      </c>
      <c r="H129" s="11" t="s">
        <v>128</v>
      </c>
      <c r="I129" s="13">
        <v>389529</v>
      </c>
      <c r="J129" s="67" t="s">
        <v>179</v>
      </c>
    </row>
    <row r="130" spans="2:10" s="9" customFormat="1" x14ac:dyDescent="0.2">
      <c r="B130" s="31">
        <v>608</v>
      </c>
      <c r="C130" s="18" t="s">
        <v>106</v>
      </c>
      <c r="D130" s="38">
        <v>521022</v>
      </c>
      <c r="E130" s="36">
        <v>1425192</v>
      </c>
      <c r="F130" s="48">
        <v>-5032</v>
      </c>
      <c r="G130" s="51">
        <f t="shared" si="1"/>
        <v>1430224</v>
      </c>
      <c r="H130" s="11" t="s">
        <v>128</v>
      </c>
      <c r="I130" s="13">
        <v>713023</v>
      </c>
      <c r="J130" s="67" t="s">
        <v>179</v>
      </c>
    </row>
    <row r="131" spans="2:10" s="9" customFormat="1" x14ac:dyDescent="0.2">
      <c r="B131" s="31">
        <v>608</v>
      </c>
      <c r="C131" s="18" t="s">
        <v>107</v>
      </c>
      <c r="D131" s="38">
        <v>521023</v>
      </c>
      <c r="E131" s="36">
        <f>36000+1210576</f>
        <v>1246576</v>
      </c>
      <c r="F131" s="48">
        <f>-41281+20251</f>
        <v>-21030</v>
      </c>
      <c r="G131" s="51">
        <f t="shared" si="1"/>
        <v>1267606</v>
      </c>
      <c r="H131" s="11" t="s">
        <v>128</v>
      </c>
      <c r="I131" s="13">
        <v>355605</v>
      </c>
      <c r="J131" s="67" t="s">
        <v>179</v>
      </c>
    </row>
    <row r="132" spans="2:10" s="9" customFormat="1" x14ac:dyDescent="0.2">
      <c r="B132" s="31">
        <v>608</v>
      </c>
      <c r="C132" s="18" t="s">
        <v>175</v>
      </c>
      <c r="D132" s="38">
        <v>521027</v>
      </c>
      <c r="E132" s="36">
        <v>952288</v>
      </c>
      <c r="F132" s="48">
        <v>601640</v>
      </c>
      <c r="G132" s="51">
        <f t="shared" si="1"/>
        <v>350648</v>
      </c>
      <c r="H132" s="11" t="s">
        <v>128</v>
      </c>
      <c r="I132" s="13">
        <v>614931</v>
      </c>
      <c r="J132" s="67" t="s">
        <v>179</v>
      </c>
    </row>
    <row r="133" spans="2:10" s="9" customFormat="1" x14ac:dyDescent="0.2">
      <c r="B133" s="31">
        <v>608</v>
      </c>
      <c r="C133" s="18" t="s">
        <v>108</v>
      </c>
      <c r="D133" s="38">
        <v>521036</v>
      </c>
      <c r="E133" s="36">
        <v>210202</v>
      </c>
      <c r="F133" s="48">
        <v>129479</v>
      </c>
      <c r="G133" s="51">
        <f t="shared" si="1"/>
        <v>80723</v>
      </c>
      <c r="H133" s="11" t="s">
        <v>128</v>
      </c>
      <c r="I133" s="13">
        <v>58772</v>
      </c>
      <c r="J133" s="67" t="s">
        <v>179</v>
      </c>
    </row>
    <row r="134" spans="2:10" s="9" customFormat="1" x14ac:dyDescent="0.2">
      <c r="B134" s="31">
        <v>608</v>
      </c>
      <c r="C134" s="18" t="s">
        <v>109</v>
      </c>
      <c r="D134" s="38">
        <v>521061</v>
      </c>
      <c r="E134" s="36">
        <v>663810</v>
      </c>
      <c r="F134" s="48">
        <v>349877</v>
      </c>
      <c r="G134" s="51">
        <f t="shared" si="1"/>
        <v>313933</v>
      </c>
      <c r="H134" s="11" t="s">
        <v>128</v>
      </c>
      <c r="I134" s="13">
        <v>130268</v>
      </c>
      <c r="J134" s="67" t="s">
        <v>179</v>
      </c>
    </row>
    <row r="135" spans="2:10" s="9" customFormat="1" x14ac:dyDescent="0.2">
      <c r="B135" s="31">
        <v>608</v>
      </c>
      <c r="C135" s="18" t="s">
        <v>110</v>
      </c>
      <c r="D135" s="38">
        <v>521065</v>
      </c>
      <c r="E135" s="36">
        <v>95821</v>
      </c>
      <c r="F135" s="48">
        <v>100159</v>
      </c>
      <c r="G135" s="51">
        <f t="shared" si="1"/>
        <v>-4338</v>
      </c>
      <c r="H135" s="11" t="s">
        <v>128</v>
      </c>
      <c r="I135" s="13">
        <v>-2379</v>
      </c>
      <c r="J135" s="67" t="s">
        <v>179</v>
      </c>
    </row>
    <row r="136" spans="2:10" x14ac:dyDescent="0.2">
      <c r="B136" s="24"/>
      <c r="C136" s="12"/>
      <c r="D136" s="11"/>
      <c r="E136" s="13"/>
      <c r="F136" s="46"/>
      <c r="G136" s="51"/>
      <c r="H136" s="11"/>
      <c r="I136" s="13"/>
      <c r="J136" s="29"/>
    </row>
    <row r="137" spans="2:10" ht="13.5" thickBot="1" x14ac:dyDescent="0.25">
      <c r="B137" s="32" t="s">
        <v>75</v>
      </c>
      <c r="C137" s="33"/>
      <c r="D137" s="34"/>
      <c r="E137" s="35">
        <f>SUM(E9:E136)</f>
        <v>876446268</v>
      </c>
      <c r="F137" s="49">
        <f>SUM(F9:F136)</f>
        <v>850396519</v>
      </c>
      <c r="G137" s="53">
        <f>SUM(G9:G136)</f>
        <v>24469749</v>
      </c>
      <c r="H137" s="55"/>
      <c r="I137" s="54">
        <f t="shared" ref="I137" si="3">SUM(I9:I136)</f>
        <v>43516697</v>
      </c>
      <c r="J137" s="57"/>
    </row>
    <row r="138" spans="2:10" s="9" customFormat="1" ht="4.5" customHeight="1" x14ac:dyDescent="0.2">
      <c r="B138" s="69"/>
      <c r="C138" s="70"/>
      <c r="D138" s="71"/>
      <c r="E138" s="72"/>
      <c r="F138" s="50"/>
      <c r="G138" s="21"/>
      <c r="H138" s="22"/>
      <c r="I138" s="73"/>
      <c r="J138" s="74"/>
    </row>
    <row r="139" spans="2:10" ht="22.5" customHeight="1" x14ac:dyDescent="0.2">
      <c r="B139" s="121" t="s">
        <v>130</v>
      </c>
      <c r="C139" s="122"/>
      <c r="D139" s="122"/>
      <c r="E139" s="107"/>
      <c r="F139" s="51"/>
      <c r="G139" s="83"/>
      <c r="H139" s="13"/>
      <c r="I139" s="67"/>
      <c r="J139" s="75"/>
    </row>
    <row r="140" spans="2:10" ht="12.75" customHeight="1" x14ac:dyDescent="0.2">
      <c r="B140" s="121" t="s">
        <v>195</v>
      </c>
      <c r="C140" s="122"/>
      <c r="D140" s="122"/>
      <c r="E140" s="108">
        <v>817496</v>
      </c>
      <c r="F140" s="51">
        <v>379186</v>
      </c>
      <c r="G140" s="83">
        <v>438310</v>
      </c>
      <c r="H140" s="13"/>
      <c r="I140" s="67"/>
      <c r="J140" s="75"/>
    </row>
    <row r="141" spans="2:10" x14ac:dyDescent="0.2">
      <c r="B141" s="76"/>
      <c r="C141" s="38"/>
      <c r="D141" s="36"/>
      <c r="E141" s="48"/>
      <c r="F141" s="51"/>
      <c r="G141" s="11"/>
      <c r="H141" s="13"/>
      <c r="I141" s="67"/>
      <c r="J141" s="75"/>
    </row>
    <row r="142" spans="2:10" ht="27" customHeight="1" thickBot="1" x14ac:dyDescent="0.25">
      <c r="B142" s="109" t="s">
        <v>75</v>
      </c>
      <c r="C142" s="110"/>
      <c r="D142" s="111"/>
      <c r="E142" s="77"/>
      <c r="F142" s="78"/>
      <c r="G142" s="82">
        <f>SUM(G137:G140)</f>
        <v>24908059</v>
      </c>
      <c r="H142" s="79"/>
      <c r="I142" s="80"/>
      <c r="J142" s="81"/>
    </row>
  </sheetData>
  <mergeCells count="7">
    <mergeCell ref="B142:D142"/>
    <mergeCell ref="G7:J7"/>
    <mergeCell ref="J87:J89"/>
    <mergeCell ref="J93:J96"/>
    <mergeCell ref="J104:J115"/>
    <mergeCell ref="B139:D139"/>
    <mergeCell ref="B140:D140"/>
  </mergeCells>
  <phoneticPr fontId="7" type="noConversion"/>
  <pageMargins left="0" right="0" top="0.74803149606299213" bottom="0.39370078740157483" header="0" footer="0"/>
  <pageSetup paperSize="9" orientation="portrait" r:id="rId1"/>
  <headerFooter alignWithMargins="0">
    <oddFooter>&amp;L&amp;8&amp;F&amp;R&amp;De]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tabSelected="1" zoomScaleNormal="100" workbookViewId="0">
      <selection activeCell="C10" sqref="C10"/>
    </sheetView>
  </sheetViews>
  <sheetFormatPr defaultRowHeight="12.75" x14ac:dyDescent="0.2"/>
  <cols>
    <col min="1" max="1" width="2" customWidth="1"/>
    <col min="2" max="2" width="10.42578125" customWidth="1"/>
    <col min="3" max="3" width="46" customWidth="1"/>
    <col min="4" max="4" width="11.42578125" customWidth="1"/>
    <col min="5" max="5" width="10.42578125" customWidth="1"/>
    <col min="6" max="6" width="12.42578125" customWidth="1"/>
    <col min="7" max="7" width="13" customWidth="1"/>
    <col min="8" max="8" width="31.5703125" customWidth="1"/>
  </cols>
  <sheetData>
    <row r="1" spans="2:11" ht="13.5" thickBot="1" x14ac:dyDescent="0.25"/>
    <row r="2" spans="2:11" ht="26.25" thickBot="1" x14ac:dyDescent="0.4">
      <c r="B2" s="127" t="s">
        <v>223</v>
      </c>
      <c r="C2" s="128"/>
      <c r="D2" s="128"/>
      <c r="E2" s="128"/>
      <c r="F2" s="129"/>
    </row>
    <row r="4" spans="2:11" ht="18" x14ac:dyDescent="0.25">
      <c r="B4" s="4" t="s">
        <v>0</v>
      </c>
      <c r="C4" s="2"/>
    </row>
    <row r="5" spans="2:11" ht="15" x14ac:dyDescent="0.25">
      <c r="B5" s="84"/>
      <c r="C5" s="85" t="s">
        <v>199</v>
      </c>
      <c r="D5" s="85"/>
      <c r="E5" s="84"/>
      <c r="F5" s="84"/>
      <c r="G5" s="84"/>
      <c r="H5" s="84"/>
      <c r="I5" s="84"/>
      <c r="J5" s="84"/>
      <c r="K5" s="84"/>
    </row>
    <row r="6" spans="2:11" x14ac:dyDescent="0.2">
      <c r="B6" s="86" t="s">
        <v>2</v>
      </c>
      <c r="C6" s="86" t="s">
        <v>200</v>
      </c>
      <c r="D6" s="87" t="s">
        <v>201</v>
      </c>
      <c r="E6" s="88" t="s">
        <v>202</v>
      </c>
      <c r="F6" s="87" t="s">
        <v>203</v>
      </c>
      <c r="G6" s="88" t="s">
        <v>204</v>
      </c>
      <c r="H6" s="88" t="s">
        <v>205</v>
      </c>
    </row>
    <row r="7" spans="2:11" s="9" customFormat="1" x14ac:dyDescent="0.2">
      <c r="B7" s="89"/>
      <c r="C7" s="89"/>
      <c r="D7" s="90">
        <v>2016</v>
      </c>
      <c r="E7" s="91">
        <v>2016</v>
      </c>
      <c r="F7" s="90" t="s">
        <v>206</v>
      </c>
      <c r="G7" s="91" t="s">
        <v>207</v>
      </c>
      <c r="H7" s="91"/>
    </row>
    <row r="8" spans="2:11" x14ac:dyDescent="0.2">
      <c r="B8" s="94" t="s">
        <v>208</v>
      </c>
      <c r="C8" s="95" t="s">
        <v>231</v>
      </c>
      <c r="D8" s="96">
        <v>514600</v>
      </c>
      <c r="E8" s="97">
        <v>170875</v>
      </c>
      <c r="F8" s="96">
        <v>343725</v>
      </c>
      <c r="G8" s="97">
        <v>343725</v>
      </c>
      <c r="H8" s="93" t="s">
        <v>209</v>
      </c>
    </row>
    <row r="9" spans="2:11" x14ac:dyDescent="0.2">
      <c r="B9" s="94" t="s">
        <v>77</v>
      </c>
      <c r="C9" s="95" t="s">
        <v>230</v>
      </c>
      <c r="D9" s="96">
        <v>11310608</v>
      </c>
      <c r="E9" s="97">
        <v>9386332.9499999993</v>
      </c>
      <c r="F9" s="96">
        <v>1924275.0500000007</v>
      </c>
      <c r="G9" s="97">
        <v>1924275.0500000007</v>
      </c>
      <c r="H9" s="93" t="s">
        <v>210</v>
      </c>
    </row>
    <row r="10" spans="2:11" ht="24" x14ac:dyDescent="0.2">
      <c r="B10" s="98" t="s">
        <v>78</v>
      </c>
      <c r="C10" s="95" t="s">
        <v>211</v>
      </c>
      <c r="D10" s="96">
        <v>655903</v>
      </c>
      <c r="E10" s="97">
        <v>391037</v>
      </c>
      <c r="F10" s="96">
        <v>264866</v>
      </c>
      <c r="G10" s="97">
        <v>264866</v>
      </c>
      <c r="H10" s="93" t="s">
        <v>212</v>
      </c>
    </row>
    <row r="11" spans="2:11" ht="24" x14ac:dyDescent="0.2">
      <c r="B11" s="98" t="s">
        <v>213</v>
      </c>
      <c r="C11" s="95" t="s">
        <v>214</v>
      </c>
      <c r="D11" s="96">
        <v>3103120</v>
      </c>
      <c r="E11" s="97">
        <v>2073774</v>
      </c>
      <c r="F11" s="96">
        <v>1029346</v>
      </c>
      <c r="G11" s="97">
        <v>1029346</v>
      </c>
      <c r="H11" s="93" t="s">
        <v>212</v>
      </c>
    </row>
    <row r="12" spans="2:11" x14ac:dyDescent="0.2">
      <c r="B12" s="98" t="s">
        <v>215</v>
      </c>
      <c r="C12" s="95" t="s">
        <v>216</v>
      </c>
      <c r="D12" s="96">
        <v>500000</v>
      </c>
      <c r="E12" s="97">
        <v>0</v>
      </c>
      <c r="F12" s="96">
        <v>500000</v>
      </c>
      <c r="G12" s="97">
        <v>500000</v>
      </c>
      <c r="H12" s="93" t="s">
        <v>217</v>
      </c>
    </row>
    <row r="13" spans="2:11" x14ac:dyDescent="0.2">
      <c r="B13" s="98" t="s">
        <v>218</v>
      </c>
      <c r="C13" s="95" t="s">
        <v>219</v>
      </c>
      <c r="D13" s="96">
        <v>3997960</v>
      </c>
      <c r="E13" s="97">
        <v>3615718</v>
      </c>
      <c r="F13" s="96">
        <v>382242</v>
      </c>
      <c r="G13" s="97">
        <v>382242</v>
      </c>
      <c r="H13" s="93" t="s">
        <v>210</v>
      </c>
    </row>
    <row r="14" spans="2:11" x14ac:dyDescent="0.2">
      <c r="B14" s="98" t="s">
        <v>79</v>
      </c>
      <c r="C14" s="95" t="s">
        <v>220</v>
      </c>
      <c r="D14" s="96">
        <v>568727</v>
      </c>
      <c r="E14" s="97">
        <v>33323.5</v>
      </c>
      <c r="F14" s="96">
        <v>535403.5</v>
      </c>
      <c r="G14" s="97">
        <v>535403.5</v>
      </c>
      <c r="H14" s="93" t="s">
        <v>217</v>
      </c>
    </row>
    <row r="15" spans="2:11" x14ac:dyDescent="0.2">
      <c r="B15" s="98" t="s">
        <v>80</v>
      </c>
      <c r="C15" s="95" t="s">
        <v>81</v>
      </c>
      <c r="D15" s="96">
        <v>5916170</v>
      </c>
      <c r="E15" s="97">
        <v>5814402</v>
      </c>
      <c r="F15" s="96">
        <v>101768</v>
      </c>
      <c r="G15" s="97">
        <v>101768</v>
      </c>
      <c r="H15" s="93" t="s">
        <v>221</v>
      </c>
    </row>
    <row r="16" spans="2:11" x14ac:dyDescent="0.2">
      <c r="B16" s="98" t="s">
        <v>122</v>
      </c>
      <c r="C16" s="95" t="s">
        <v>127</v>
      </c>
      <c r="D16" s="96">
        <v>2818513</v>
      </c>
      <c r="E16" s="97">
        <v>550400</v>
      </c>
      <c r="F16" s="96">
        <v>2268113</v>
      </c>
      <c r="G16" s="97">
        <v>2268113</v>
      </c>
      <c r="H16" s="93" t="s">
        <v>209</v>
      </c>
    </row>
    <row r="17" spans="2:8" x14ac:dyDescent="0.2">
      <c r="B17" s="130"/>
      <c r="C17" s="131"/>
      <c r="D17" s="99"/>
      <c r="E17" s="100"/>
      <c r="F17" s="100"/>
      <c r="G17" s="101"/>
      <c r="H17" s="92"/>
    </row>
    <row r="18" spans="2:8" x14ac:dyDescent="0.2">
      <c r="B18" s="123" t="s">
        <v>222</v>
      </c>
      <c r="C18" s="124"/>
      <c r="D18" s="96">
        <f>SUM(D8:D16)</f>
        <v>29385601</v>
      </c>
      <c r="E18" s="96">
        <f>SUM(E8:E16)</f>
        <v>22035862.449999999</v>
      </c>
      <c r="F18" s="96">
        <f>SUM(F8:F16)</f>
        <v>7349738.5500000007</v>
      </c>
      <c r="G18" s="96">
        <f>SUM(G8:G16)</f>
        <v>7349738.5500000007</v>
      </c>
      <c r="H18" s="93"/>
    </row>
    <row r="19" spans="2:8" s="9" customFormat="1" x14ac:dyDescent="0.2">
      <c r="B19" s="105" t="s">
        <v>224</v>
      </c>
      <c r="C19" s="106"/>
      <c r="D19" s="96"/>
      <c r="E19" s="97"/>
      <c r="F19" s="97"/>
      <c r="G19" s="96"/>
      <c r="H19" s="93"/>
    </row>
    <row r="20" spans="2:8" s="9" customFormat="1" x14ac:dyDescent="0.2">
      <c r="B20" s="105" t="s">
        <v>225</v>
      </c>
      <c r="C20" s="106"/>
      <c r="D20" s="96"/>
      <c r="E20" s="97"/>
      <c r="F20" s="97"/>
      <c r="G20" s="96"/>
      <c r="H20" s="93"/>
    </row>
    <row r="21" spans="2:8" x14ac:dyDescent="0.2">
      <c r="B21" s="125"/>
      <c r="C21" s="126"/>
      <c r="D21" s="102"/>
      <c r="E21" s="103"/>
      <c r="F21" s="103"/>
      <c r="G21" s="104"/>
      <c r="H21" s="103"/>
    </row>
  </sheetData>
  <mergeCells count="4">
    <mergeCell ref="B18:C18"/>
    <mergeCell ref="B21:C21"/>
    <mergeCell ref="B2:F2"/>
    <mergeCell ref="B17:C17"/>
  </mergeCells>
  <phoneticPr fontId="7" type="noConversion"/>
  <pageMargins left="0.39370078740157483" right="0.19685039370078741" top="0.74803149606299213" bottom="0.39370078740157483" header="0" footer="0"/>
  <pageSetup paperSize="9" orientation="landscape" r:id="rId1"/>
  <headerFooter alignWithMargins="0">
    <oddFooter>&amp;L&amp;8&amp;F&amp;R&amp;P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2" sqref="G22"/>
    </sheetView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8" sqref="J28"/>
    </sheetView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2017-03-14T12:00:00+00:00</MeetingStartDate>
    <EnclosureFileNumber xmlns="d08b57ff-b9b7-4581-975d-98f87b579a51">23121/17</EnclosureFileNumber>
    <AgendaId xmlns="d08b57ff-b9b7-4581-975d-98f87b579a51">6585</AgendaId>
    <AccessLevel xmlns="d08b57ff-b9b7-4581-975d-98f87b579a51">1</AccessLevel>
    <EnclosureType xmlns="d08b57ff-b9b7-4581-975d-98f87b579a51">Enclosure</EnclosureType>
    <CommitteeName xmlns="d08b57ff-b9b7-4581-975d-98f87b579a51">Udvalget for Børn og Undervisning</CommitteeName>
    <FusionId xmlns="d08b57ff-b9b7-4581-975d-98f87b579a51">2425479</FusionId>
    <AgendaAccessLevelName xmlns="d08b57ff-b9b7-4581-975d-98f87b579a51">Åben</AgendaAccessLevelName>
    <UNC xmlns="d08b57ff-b9b7-4581-975d-98f87b579a51">2196244</UNC>
    <MeetingTitle xmlns="d08b57ff-b9b7-4581-975d-98f87b579a51">14-03-2017</MeetingTitle>
    <MeetingDateAndTime xmlns="d08b57ff-b9b7-4581-975d-98f87b579a51">14-03-2017 fra 13:00 - 14:35</MeetingDateAndTime>
    <MeetingEndDate xmlns="d08b57ff-b9b7-4581-975d-98f87b579a51">2017-03-14T13:35:00+00:00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390926-88DA-45ED-8132-17BB1EA75164}"/>
</file>

<file path=customXml/itemProps2.xml><?xml version="1.0" encoding="utf-8"?>
<ds:datastoreItem xmlns:ds="http://schemas.openxmlformats.org/officeDocument/2006/customXml" ds:itemID="{902A7616-0A2A-47AE-9D1D-5FF94998B1EE}"/>
</file>

<file path=customXml/itemProps3.xml><?xml version="1.0" encoding="utf-8"?>
<ds:datastoreItem xmlns:ds="http://schemas.openxmlformats.org/officeDocument/2006/customXml" ds:itemID="{B7BC7117-58E2-4BF0-B1B2-B506022E3F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21</vt:i4>
      </vt:variant>
      <vt:variant>
        <vt:lpstr>Navngivne områder</vt:lpstr>
      </vt:variant>
      <vt:variant>
        <vt:i4>1</vt:i4>
      </vt:variant>
    </vt:vector>
  </HeadingPairs>
  <TitlesOfParts>
    <vt:vector size="22" baseType="lpstr">
      <vt:lpstr>Børn og Undervisning-drift</vt:lpstr>
      <vt:lpstr>Børn og Undervisning-anlæg</vt:lpstr>
      <vt:lpstr>Ark1</vt:lpstr>
      <vt:lpstr>Ark3</vt:lpstr>
      <vt:lpstr>Ark4</vt:lpstr>
      <vt:lpstr>Ark5</vt:lpstr>
      <vt:lpstr>Ark6</vt:lpstr>
      <vt:lpstr>Ark7</vt:lpstr>
      <vt:lpstr>Ark8</vt:lpstr>
      <vt:lpstr>Ark9</vt:lpstr>
      <vt:lpstr>Ark10</vt:lpstr>
      <vt:lpstr>Ark11</vt:lpstr>
      <vt:lpstr>Ark12</vt:lpstr>
      <vt:lpstr>Ark13</vt:lpstr>
      <vt:lpstr>Ark14</vt:lpstr>
      <vt:lpstr>Ark15</vt:lpstr>
      <vt:lpstr>Ark16</vt:lpstr>
      <vt:lpstr>Ark17</vt:lpstr>
      <vt:lpstr>Ark18</vt:lpstr>
      <vt:lpstr>Ark19</vt:lpstr>
      <vt:lpstr>Ark20</vt:lpstr>
      <vt:lpstr>'Børn og Undervisning-drift'!Udskriftstitler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UBU-14-03-2017 - Bilag 499.01 Budgetoverførsel fra 2016 til 2017 - Udvalget for Børn og Undervisning</dc:title>
  <dc:subject>ØVRIGE</dc:subject>
  <dc:creator>JOPE</dc:creator>
  <dc:description>Budgetoverførsler fra 2011 til 2012 - total oversigt</dc:description>
  <cp:lastModifiedBy>Birthe Laustrup Carstensen</cp:lastModifiedBy>
  <cp:lastPrinted>2017-03-14T07:45:57Z</cp:lastPrinted>
  <dcterms:created xsi:type="dcterms:W3CDTF">2008-01-30T07:27:00Z</dcterms:created>
  <dcterms:modified xsi:type="dcterms:W3CDTF">2017-03-14T12:19:50Z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